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philanthropieestrie.sharepoint.com/sites/Partagequipeinterne/Documents partages/COMMUNICATIONS ET MARKETING/OUTILS PROMOTIONNELS/TROUSSE PROMOTIONNELLE/TROUSSE #1/"/>
    </mc:Choice>
  </mc:AlternateContent>
  <xr:revisionPtr revIDLastSave="2280" documentId="8_{A80EB0BD-1071-AB4E-B3A3-8566E6DB9163}" xr6:coauthVersionLast="47" xr6:coauthVersionMax="47" xr10:uidLastSave="{A5758109-B26E-4F14-ADE8-7C2A84F529EE}"/>
  <bookViews>
    <workbookView minimized="1" xWindow="255" yWindow="2850" windowWidth="21600" windowHeight="11055" xr2:uid="{E08DC514-7FCB-3D45-BB71-6FA28D5C4E84}"/>
  </bookViews>
  <sheets>
    <sheet name="Explications" sheetId="5" r:id="rId1"/>
    <sheet name="Simulateur" sheetId="4" r:id="rId2"/>
    <sheet name="Politique frais d'admin"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9" i="4" l="1"/>
  <c r="F20" i="4" s="1"/>
  <c r="F57" i="4"/>
  <c r="F60" i="4" s="1"/>
  <c r="F48" i="4"/>
  <c r="G48" i="4" s="1" a="1"/>
  <c r="G48" i="4" s="1"/>
  <c r="F47" i="4" l="1"/>
  <c r="G49" i="4"/>
  <c r="F58" i="4"/>
  <c r="F59" i="4" s="1"/>
  <c r="F61" i="4" s="1"/>
  <c r="F19" i="4"/>
  <c r="H48" i="4" a="1"/>
  <c r="H48" i="4" s="1"/>
  <c r="G19" i="4" s="1"/>
  <c r="F53" i="4" l="1"/>
  <c r="F50" i="4"/>
  <c r="H49" i="4"/>
  <c r="F17" i="4"/>
  <c r="F52" i="4" a="1"/>
  <c r="F52" i="4" s="1"/>
  <c r="I48" i="4" a="1"/>
  <c r="I48" i="4" s="1"/>
  <c r="F29" i="4"/>
  <c r="F51" i="4" l="1"/>
  <c r="F54" i="4" s="1"/>
  <c r="I49" i="4"/>
  <c r="F24" i="4"/>
  <c r="F31" i="4"/>
  <c r="J48" i="4" a="1"/>
  <c r="J48" i="4" s="1"/>
  <c r="F30" i="4"/>
  <c r="F32" i="4"/>
  <c r="F21" i="4"/>
  <c r="J49" i="4" l="1"/>
  <c r="K48" i="4" a="1"/>
  <c r="K48" i="4" s="1"/>
  <c r="L48" i="4" s="1" a="1"/>
  <c r="L48" i="4" s="1"/>
  <c r="M48" i="4" s="1" a="1"/>
  <c r="M48" i="4" s="1"/>
  <c r="H19" i="4"/>
  <c r="F23" i="4"/>
  <c r="F25" i="4"/>
  <c r="G57" i="4" l="1"/>
  <c r="G60" i="4" s="1"/>
  <c r="F33" i="4"/>
  <c r="K49" i="4"/>
  <c r="L49" i="4" s="1"/>
  <c r="M49" i="4" s="1"/>
  <c r="N48" i="4" a="1"/>
  <c r="N48" i="4" s="1"/>
  <c r="O48" i="4" l="1" a="1"/>
  <c r="O48" i="4" s="1"/>
  <c r="G58" i="4"/>
  <c r="G59" i="4" s="1"/>
  <c r="G47" i="4"/>
  <c r="N49" i="4"/>
  <c r="F26" i="4"/>
  <c r="O49" i="4" l="1"/>
  <c r="P48" i="4" a="1"/>
  <c r="P48" i="4" s="1"/>
  <c r="I19" i="4"/>
  <c r="G52" i="4" a="1"/>
  <c r="G52" i="4" s="1"/>
  <c r="G50" i="4"/>
  <c r="G53" i="4"/>
  <c r="G61" i="4"/>
  <c r="H57" i="4" s="1"/>
  <c r="H60" i="4" s="1"/>
  <c r="Q48" i="4" l="1" a="1"/>
  <c r="Q48" i="4" s="1"/>
  <c r="P49" i="4"/>
  <c r="G51" i="4"/>
  <c r="G54" i="4" s="1"/>
  <c r="G29" i="4"/>
  <c r="H58" i="4"/>
  <c r="G30" i="4" s="1"/>
  <c r="R48" i="4" l="1" a="1"/>
  <c r="R48" i="4" s="1"/>
  <c r="Q49" i="4"/>
  <c r="H59" i="4"/>
  <c r="G31" i="4" s="1"/>
  <c r="G32" i="4"/>
  <c r="R49" i="4" l="1"/>
  <c r="S48" i="4" a="1"/>
  <c r="S48" i="4" s="1"/>
  <c r="H61" i="4"/>
  <c r="G33" i="4" s="1"/>
  <c r="T48" i="4" l="1" a="1"/>
  <c r="T48" i="4" s="1"/>
  <c r="S49" i="4"/>
  <c r="I57" i="4"/>
  <c r="I60" i="4" s="1"/>
  <c r="U48" i="4" l="1" a="1"/>
  <c r="U48" i="4" s="1"/>
  <c r="T49" i="4"/>
  <c r="I58" i="4"/>
  <c r="I59" i="4" s="1"/>
  <c r="U49" i="4" l="1"/>
  <c r="V48" i="4" a="1"/>
  <c r="V48" i="4" s="1"/>
  <c r="I61" i="4"/>
  <c r="J57" i="4" s="1"/>
  <c r="J60" i="4" s="1"/>
  <c r="V49" i="4" l="1"/>
  <c r="W48" i="4" a="1"/>
  <c r="W48" i="4" s="1"/>
  <c r="J58" i="4"/>
  <c r="H30" i="4" s="1"/>
  <c r="H29" i="4"/>
  <c r="H32" i="4"/>
  <c r="W49" i="4" l="1"/>
  <c r="X48" i="4" a="1"/>
  <c r="X48" i="4" s="1"/>
  <c r="Y48" i="4" s="1" a="1"/>
  <c r="Y48" i="4" s="1"/>
  <c r="J19" i="4" s="1"/>
  <c r="J59" i="4"/>
  <c r="H31" i="4" s="1"/>
  <c r="X49" i="4" l="1"/>
  <c r="Y49" i="4" s="1"/>
  <c r="J20" i="4" s="1"/>
  <c r="J61" i="4"/>
  <c r="K57" i="4" s="1"/>
  <c r="K60" i="4" s="1"/>
  <c r="H33" i="4" l="1"/>
  <c r="K58" i="4"/>
  <c r="K59" i="4" s="1"/>
  <c r="K61" i="4" l="1"/>
  <c r="L57" i="4" s="1"/>
  <c r="L60" i="4" s="1"/>
  <c r="L58" i="4" l="1"/>
  <c r="L59" i="4" s="1"/>
  <c r="L61" i="4" l="1"/>
  <c r="M57" i="4" s="1"/>
  <c r="M60" i="4" s="1"/>
  <c r="M58" i="4" l="1"/>
  <c r="M59" i="4" s="1"/>
  <c r="M61" i="4" s="1"/>
  <c r="N57" i="4" s="1"/>
  <c r="N60" i="4" s="1"/>
  <c r="N58" i="4" l="1"/>
  <c r="N59" i="4" l="1"/>
  <c r="N61" i="4" l="1"/>
  <c r="O57" i="4" s="1"/>
  <c r="O60" i="4" s="1"/>
  <c r="O58" i="4" l="1"/>
  <c r="O59" i="4" s="1"/>
  <c r="I32" i="4"/>
  <c r="I29" i="4"/>
  <c r="O61" i="4" l="1"/>
  <c r="P57" i="4" s="1"/>
  <c r="P60" i="4" s="1"/>
  <c r="I30" i="4"/>
  <c r="I31" i="4"/>
  <c r="P58" i="4" l="1"/>
  <c r="P59" i="4" s="1"/>
  <c r="I33" i="4"/>
  <c r="P61" i="4" l="1"/>
  <c r="Q57" i="4" s="1"/>
  <c r="Q60" i="4" s="1"/>
  <c r="H47" i="4"/>
  <c r="G20" i="4"/>
  <c r="H20" i="4"/>
  <c r="Q58" i="4" l="1"/>
  <c r="Q59" i="4" s="1"/>
  <c r="H50" i="4"/>
  <c r="G21" i="4" s="1"/>
  <c r="G17" i="4"/>
  <c r="H53" i="4"/>
  <c r="G25" i="4" s="1"/>
  <c r="H52" i="4" a="1"/>
  <c r="H52" i="4" s="1"/>
  <c r="H51" i="4" l="1"/>
  <c r="H54" i="4" s="1"/>
  <c r="Q61" i="4"/>
  <c r="R57" i="4" s="1"/>
  <c r="G24" i="4"/>
  <c r="G23" i="4" l="1"/>
  <c r="R58" i="4"/>
  <c r="R59" i="4" s="1"/>
  <c r="R60" i="4"/>
  <c r="I20" i="4"/>
  <c r="R61" i="4" l="1"/>
  <c r="S57" i="4" s="1"/>
  <c r="S60" i="4" s="1"/>
  <c r="I47" i="4"/>
  <c r="G26" i="4"/>
  <c r="S58" i="4" l="1"/>
  <c r="S59" i="4" s="1"/>
  <c r="I52" i="4" a="1"/>
  <c r="I52" i="4" s="1"/>
  <c r="I50" i="4"/>
  <c r="I53" i="4"/>
  <c r="S61" i="4" l="1"/>
  <c r="T57" i="4" s="1"/>
  <c r="T60" i="4" s="1"/>
  <c r="I51" i="4"/>
  <c r="I54" i="4" s="1"/>
  <c r="J47" i="4" s="1"/>
  <c r="T58" i="4" l="1"/>
  <c r="H17" i="4"/>
  <c r="J50" i="4"/>
  <c r="H21" i="4" s="1"/>
  <c r="J53" i="4"/>
  <c r="H25" i="4" s="1"/>
  <c r="J52" i="4" a="1"/>
  <c r="J52" i="4" s="1"/>
  <c r="T59" i="4" l="1"/>
  <c r="T61" i="4"/>
  <c r="U57" i="4" s="1"/>
  <c r="J51" i="4"/>
  <c r="J54" i="4" s="1"/>
  <c r="K47" i="4" s="1"/>
  <c r="H23" i="4"/>
  <c r="H24" i="4"/>
  <c r="U60" i="4" l="1"/>
  <c r="U58" i="4"/>
  <c r="K52" i="4" a="1"/>
  <c r="K52" i="4" s="1"/>
  <c r="K50" i="4"/>
  <c r="K53" i="4"/>
  <c r="H26" i="4"/>
  <c r="U59" i="4" l="1"/>
  <c r="U61" i="4"/>
  <c r="V57" i="4" s="1"/>
  <c r="K51" i="4"/>
  <c r="K54" i="4" s="1"/>
  <c r="L47" i="4" s="1"/>
  <c r="V60" i="4" l="1"/>
  <c r="V58" i="4"/>
  <c r="L52" i="4" a="1"/>
  <c r="L52" i="4" s="1"/>
  <c r="L50" i="4"/>
  <c r="L53" i="4"/>
  <c r="V59" i="4" l="1"/>
  <c r="V61" i="4"/>
  <c r="W57" i="4" s="1"/>
  <c r="L51" i="4"/>
  <c r="L54" i="4" s="1"/>
  <c r="M47" i="4" s="1"/>
  <c r="W60" i="4" l="1"/>
  <c r="W58" i="4"/>
  <c r="M52" i="4" a="1"/>
  <c r="M52" i="4" s="1"/>
  <c r="M53" i="4"/>
  <c r="M50" i="4"/>
  <c r="W59" i="4" l="1"/>
  <c r="W61" i="4"/>
  <c r="X57" i="4" s="1"/>
  <c r="M51" i="4"/>
  <c r="M54" i="4"/>
  <c r="N47" i="4" s="1"/>
  <c r="X60" i="4" l="1"/>
  <c r="X58" i="4"/>
  <c r="X59" i="4" s="1"/>
  <c r="X61" i="4" s="1"/>
  <c r="Y57" i="4" s="1"/>
  <c r="N52" i="4" a="1"/>
  <c r="N52" i="4" s="1"/>
  <c r="N50" i="4"/>
  <c r="N53" i="4"/>
  <c r="Y60" i="4" l="1"/>
  <c r="J32" i="4" s="1"/>
  <c r="J29" i="4"/>
  <c r="Y58" i="4"/>
  <c r="N51" i="4"/>
  <c r="N54" i="4" s="1"/>
  <c r="J30" i="4" l="1"/>
  <c r="Y59" i="4"/>
  <c r="O47" i="4"/>
  <c r="I17" i="4" s="1"/>
  <c r="J31" i="4" l="1"/>
  <c r="Y61" i="4"/>
  <c r="J33" i="4" s="1"/>
  <c r="O50" i="4"/>
  <c r="I21" i="4" s="1"/>
  <c r="O53" i="4"/>
  <c r="I25" i="4" s="1"/>
  <c r="O52" i="4" a="1"/>
  <c r="O52" i="4" s="1"/>
  <c r="I24" i="4" s="1"/>
  <c r="O51" i="4" l="1"/>
  <c r="O54" i="4" l="1"/>
  <c r="I23" i="4"/>
  <c r="P47" i="4" l="1"/>
  <c r="I26" i="4"/>
  <c r="P53" i="4" l="1"/>
  <c r="P50" i="4"/>
  <c r="P52" i="4" a="1"/>
  <c r="P52" i="4" s="1"/>
  <c r="P51" i="4" l="1"/>
  <c r="P54" i="4" l="1"/>
  <c r="Q47" i="4" l="1"/>
  <c r="Q53" i="4" l="1"/>
  <c r="Q50" i="4"/>
  <c r="Q52" i="4" a="1"/>
  <c r="Q52" i="4" s="1"/>
  <c r="Q51" i="4" l="1"/>
  <c r="Q54" i="4" s="1"/>
  <c r="R47" i="4" s="1"/>
  <c r="R53" i="4" s="1"/>
  <c r="R50" i="4" l="1"/>
  <c r="R52" i="4" a="1"/>
  <c r="R52" i="4" s="1"/>
  <c r="R51" i="4" l="1"/>
  <c r="R54" i="4" s="1"/>
  <c r="S47" i="4" s="1"/>
  <c r="S50" i="4" l="1"/>
  <c r="S52" i="4" a="1"/>
  <c r="S52" i="4" s="1"/>
  <c r="S53" i="4"/>
  <c r="S51" i="4" l="1"/>
  <c r="S54" i="4" s="1"/>
  <c r="T47" i="4" s="1"/>
  <c r="T52" i="4" s="1" a="1"/>
  <c r="T52" i="4" s="1"/>
  <c r="T53" i="4" l="1"/>
  <c r="T50" i="4"/>
  <c r="T51" i="4" s="1"/>
  <c r="T54" i="4" l="1"/>
  <c r="U47" i="4" s="1"/>
  <c r="U53" i="4" s="1"/>
  <c r="U52" i="4" a="1"/>
  <c r="U52" i="4" s="1"/>
  <c r="U50" i="4"/>
  <c r="U51" i="4" l="1"/>
  <c r="U54" i="4" s="1"/>
  <c r="V47" i="4" s="1"/>
  <c r="V52" i="4" l="1" a="1"/>
  <c r="V52" i="4" s="1"/>
  <c r="V50" i="4"/>
  <c r="V53" i="4"/>
  <c r="V51" i="4" l="1"/>
  <c r="V54" i="4" s="1"/>
  <c r="W47" i="4" s="1"/>
  <c r="W52" i="4" l="1" a="1"/>
  <c r="W52" i="4" s="1"/>
  <c r="W50" i="4"/>
  <c r="W53" i="4"/>
  <c r="W51" i="4" l="1"/>
  <c r="W54" i="4" s="1"/>
  <c r="X47" i="4" s="1"/>
  <c r="X53" i="4" l="1"/>
  <c r="X52" i="4" a="1"/>
  <c r="X52" i="4" s="1"/>
  <c r="X50" i="4"/>
  <c r="X51" i="4" l="1"/>
  <c r="X54" i="4" s="1"/>
  <c r="Y47" i="4" s="1"/>
  <c r="J17" i="4" l="1"/>
  <c r="Y52" i="4" a="1"/>
  <c r="Y52" i="4" s="1"/>
  <c r="Y53" i="4"/>
  <c r="J25" i="4" s="1"/>
  <c r="Y50" i="4"/>
  <c r="J21" i="4" s="1"/>
  <c r="J24" i="4" l="1"/>
  <c r="Y51" i="4"/>
  <c r="J23" i="4" l="1"/>
  <c r="Y54" i="4"/>
  <c r="J2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<sst xmlns="http://schemas.openxmlformats.org/spreadsheetml/2006/main" count="76" uniqueCount="51">
  <si>
    <t>Fonds philanthropique
affectés de moins de 10
ans*
(court – moyen terme)</t>
  </si>
  <si>
    <t>Fonds philanthropiques
affectés de 10 ans et plus
(long terme – perpétuité)</t>
  </si>
  <si>
    <t>Fonds sous gestion</t>
  </si>
  <si>
    <t>Valeur marchande</t>
  </si>
  <si>
    <t>&lt; 250 000</t>
  </si>
  <si>
    <t>250 000 $ - 499 999</t>
  </si>
  <si>
    <t>500 000 $ à 999 99</t>
  </si>
  <si>
    <t>1 000 000 $ à 1 999 999</t>
  </si>
  <si>
    <t>2 000 000 à 4 999 999</t>
  </si>
  <si>
    <t>&gt; 5 000 000</t>
  </si>
  <si>
    <t>Négocié à la pièce</t>
  </si>
  <si>
    <t>Don initial</t>
  </si>
  <si>
    <t>Rendement espéré net de frais</t>
  </si>
  <si>
    <t>Appariement Enveloppe accès</t>
  </si>
  <si>
    <t>maximum</t>
  </si>
  <si>
    <t>Dons annuels additionnels</t>
  </si>
  <si>
    <t>Appariement Enveloppe amplification</t>
  </si>
  <si>
    <t>Valeur en fin d'année</t>
  </si>
  <si>
    <t>Philantropie Estrie</t>
  </si>
  <si>
    <t>Avec appariement</t>
  </si>
  <si>
    <t>Sans appariement</t>
  </si>
  <si>
    <t>Distribution annuelle (5%)</t>
  </si>
  <si>
    <t>Horizon</t>
  </si>
  <si>
    <t>Valeur en début d'année</t>
  </si>
  <si>
    <t>Rendement espéré net de frais PE</t>
  </si>
  <si>
    <t>Variation de placement projetée</t>
  </si>
  <si>
    <t>Valeur en début d'année (don initial et appariement)</t>
  </si>
  <si>
    <t>Fonds philanthropiques affectés à perpétuité</t>
  </si>
  <si>
    <t>Variation de placement projetée (espérance : 7,5%)</t>
  </si>
  <si>
    <t>Comparable</t>
  </si>
  <si>
    <t>Honoraires de gestion (%)</t>
  </si>
  <si>
    <t>Variation de placement</t>
  </si>
  <si>
    <t>Frais d'administration annuels de PE</t>
  </si>
  <si>
    <t>Frais d'administration annuels (%)</t>
  </si>
  <si>
    <t>Objectif du simulateur</t>
  </si>
  <si>
    <t>Important - Absence de garantie de rendement</t>
  </si>
  <si>
    <t>Les résultats présentés par ce simulateur sont fournis à titre illustratif. Ils ne constituent ni une garantie de rendement, ni une projection des résultats futurs, ni un conseil en placement.
Les rendements réels d’un fonds philanthropique peuvent varier de façon significative en fonction, notamment :
- des conditions de marché;
- des décisions de placement;
- de l’évolution des frais de placement;
- et d’autres facteurs externes indépendants de la volonté de Philanthropie Estrie.
Les données générées par le simulateur ne doivent donc pas être interprétées comme une promesse de performance financière.</t>
  </si>
  <si>
    <t>Détail par année</t>
  </si>
  <si>
    <t>Données à saisir par l'utilisateur</t>
  </si>
  <si>
    <r>
      <t xml:space="preserve">Pour utiliser le simulateur, l’utilisateur est invité à compléter les champs suivants :
</t>
    </r>
    <r>
      <rPr>
        <b/>
        <sz val="12"/>
        <color theme="1"/>
        <rFont val="Arial"/>
        <family val="2"/>
      </rPr>
      <t>1. Don initial</t>
    </r>
    <r>
      <rPr>
        <sz val="12"/>
        <color theme="1"/>
        <rFont val="Arial"/>
        <family val="2"/>
      </rPr>
      <t xml:space="preserve">
Montant du don envisagé pour la création du fonds philanthropique affecté à perpétuité.
</t>
    </r>
    <r>
      <rPr>
        <b/>
        <sz val="12"/>
        <color theme="1"/>
        <rFont val="Arial"/>
        <family val="2"/>
      </rPr>
      <t>2. Dons supplémentaires annuels (facultatif)</t>
    </r>
    <r>
      <rPr>
        <sz val="12"/>
        <color theme="1"/>
        <rFont val="Arial"/>
        <family val="2"/>
      </rPr>
      <t xml:space="preserve">
Montant des dons que le créateur de fonds prévoit verser chaque année afin de bonifier le fonds dans le temps.
</t>
    </r>
    <r>
      <rPr>
        <b/>
        <sz val="12"/>
        <color theme="1"/>
        <rFont val="Arial"/>
        <family val="2"/>
      </rPr>
      <t>3. Paramètres du scénario comparable (facultatif)</t>
    </r>
    <r>
      <rPr>
        <sz val="12"/>
        <color theme="1"/>
        <rFont val="Arial"/>
        <family val="2"/>
      </rPr>
      <t xml:space="preserve">
L’utilisateur peut modifier les hypothèses liées au fonds comparable s’il souhaite tester différents scénarios.</t>
    </r>
  </si>
  <si>
    <t>Hypothèses utilisées pour le scénario comparatif</t>
  </si>
  <si>
    <r>
      <t xml:space="preserve">À des fins de comparaison, le simulateur utilise par défaut les paramètres d’un fonds négocié en bourse (FNB) comparable, présentant :
- une répartition d’actifs similaire;
- des caractéristiques de durabilité comparables.
</t>
    </r>
    <r>
      <rPr>
        <b/>
        <sz val="12"/>
        <color theme="1"/>
        <rFont val="Arial"/>
        <family val="2"/>
      </rPr>
      <t>Les hypothèses retenues reposent sur :</t>
    </r>
    <r>
      <rPr>
        <sz val="12"/>
        <color theme="1"/>
        <rFont val="Arial"/>
        <family val="2"/>
      </rPr>
      <t xml:space="preserve">
- les frais de gestion actuellement en vigueur pour ce type de produit (0,97 %);
- le rendement historique observé au cours des 10 dernières années (5,88 %).
Ces paramètres servent uniquement de point de référence afin de comparer l’effet du programme d’appariement à un scénario d’investissement sans appariement. Ils peuvent être ajustés par l’utilisateur, s’il le souhaite.</t>
    </r>
  </si>
  <si>
    <t>Présentation et interprétation des résultats</t>
  </si>
  <si>
    <t>(don initial et appariement)</t>
  </si>
  <si>
    <t>Programme d'appariement Cloutier-Riendeau</t>
  </si>
  <si>
    <t>(espérance : 7,5%)</t>
  </si>
  <si>
    <r>
      <t xml:space="preserve">Distribution annuelle </t>
    </r>
    <r>
      <rPr>
        <sz val="12"/>
        <color theme="1"/>
        <rFont val="Arial"/>
        <family val="2"/>
      </rPr>
      <t>(5%)</t>
    </r>
  </si>
  <si>
    <t>Les résultats sont présentés sur un horizon de 20 ans, afin de refléter la logique de long terme propre aux fonds philanthropiques à perpétuité.
Le tableau permet une lecture détaillée de l’évolution annuelle des deux scénarios, tandis que le graphique illustre l’évolution cumulée du capital dans le temps.
Selon les montants saisis, il est possible de modifier manuellement les axes du graphique lorsque les valeurs sont très élevées ou très faibles, sans que cela n’ait d’incidence sur les données ou les calculs présentés.</t>
  </si>
  <si>
    <t>Simulateur | Programme d'appariement Cloutier-Riendeau</t>
  </si>
  <si>
    <r>
      <t xml:space="preserve">Ce simulateur a été conçu à des fins informatives et comparatives. Il vise à illustrer, de manière concrète, les retombées potentielles du Programme d’appariement Cloutier-Riendeau sur un fonds philanthropique à perpétuité créé chez Philanthropie Estrie, en comparaison avec un scénario d’investissement sans appariement.
Il vise à alimenter votre réflexion quant à l’effet levier de l’appariement dans une perspective de long terme.                                                           
</t>
    </r>
    <r>
      <rPr>
        <b/>
        <sz val="12"/>
        <color theme="1"/>
        <rFont val="Arial"/>
        <family val="2"/>
      </rPr>
      <t>Besoin d'en discuter?</t>
    </r>
    <r>
      <rPr>
        <sz val="12"/>
        <color theme="1"/>
        <rFont val="Arial"/>
        <family val="2"/>
      </rPr>
      <t xml:space="preserve">
L’équipe de Philanthropie Estrie demeure disponible pour :
- discuter de votre projet;
- valider les hypothèses; et
- vous accompagner dans la création d’un fonds aligné avec vos objectifs philanthropiques.</t>
    </r>
  </si>
  <si>
    <t>Le Programme d’appariement Cloutier-Riendeau vise à amplifier l’impact philanthropique des créateurs de fonds en bonifiant, sous certaines conditions, les dons effectués à un fonds philanthropique affecté à perpétuité.
L’applicabilité de l’appariement demeure assujettie aux modalités du programme en vigueur, incluant notamment les critères d’admissibilité et les plafonds applicables. Le simulateur ne constitue pas une confirmation automatique de l’admissibilité à l’appariement.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</si>
</sst>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0\ &quot;$&quot;_);\(#,##0\ &quot;$&quot;\)"/>
    <numFmt numFmtId="164" formatCode="0.0%"/>
    <numFmt numFmtId="165" formatCode="#,##0\ &quot;$&quot;"/>
  </numFmts>
  <fonts count="36" x14ac:knownFonts="1">
    <font>
      <sz val="12"/>
      <color theme="1"/>
      <name val="Aptos Narrow"/>
      <family val="2"/>
      <scheme val="minor"/>
    </font>
    <font>
      <sz val="11"/>
      <color theme="1"/>
      <name val="Aptos Narrow"/>
      <family val="2"/>
      <scheme val="minor"/>
    </font>
    <font>
      <sz val="11"/>
      <color rgb="FFFF0000"/>
      <name val="Aptos Narrow"/>
      <family val="2"/>
      <scheme val="minor"/>
    </font>
    <font>
      <b/>
      <sz val="11"/>
      <color theme="0"/>
      <name val="Aptos Narrow"/>
      <family val="2"/>
      <scheme val="minor"/>
    </font>
    <font>
      <b/>
      <sz val="11"/>
      <color theme="1"/>
      <name val="Aptos Narrow"/>
      <family val="2"/>
      <scheme val="minor"/>
    </font>
    <font>
      <sz val="14"/>
      <color theme="1"/>
      <name val="Aptos Narrow"/>
      <family val="2"/>
      <scheme val="minor"/>
    </font>
    <font>
      <sz val="12"/>
      <color theme="1"/>
      <name val="Aptos Narrow"/>
      <family val="2"/>
      <scheme val="minor"/>
    </font>
    <font>
      <sz val="12"/>
      <color theme="1"/>
      <name val="Arial"/>
      <family val="2"/>
    </font>
    <font>
      <b/>
      <sz val="12"/>
      <color theme="1"/>
      <name val="Arial"/>
      <family val="2"/>
    </font>
    <font>
      <sz val="12"/>
      <color theme="0" tint="-0.249977111117893"/>
      <name val="Arial"/>
      <family val="2"/>
    </font>
    <font>
      <sz val="12"/>
      <color theme="0" tint="-0.34998626667073579"/>
      <name val="Arial"/>
      <family val="2"/>
    </font>
    <font>
      <b/>
      <sz val="12"/>
      <color indexed="8"/>
      <name val="Arial"/>
      <family val="2"/>
    </font>
    <font>
      <b/>
      <sz val="13"/>
      <color rgb="FFFFFFFF"/>
      <name val="Arial"/>
      <family val="2"/>
    </font>
    <font>
      <b/>
      <sz val="18"/>
      <color rgb="FFFFFFFF"/>
      <name val="Arial"/>
      <family val="2"/>
    </font>
    <font>
      <sz val="15"/>
      <color theme="1"/>
      <name val="Arial"/>
      <family val="2"/>
    </font>
    <font>
      <b/>
      <sz val="15"/>
      <color indexed="8"/>
      <name val="Arial"/>
      <family val="2"/>
    </font>
    <font>
      <b/>
      <sz val="16"/>
      <color theme="1"/>
      <name val="Arial"/>
      <family val="2"/>
    </font>
    <font>
      <b/>
      <sz val="15"/>
      <color theme="1"/>
      <name val="Arial"/>
      <family val="2"/>
    </font>
    <font>
      <b/>
      <sz val="14"/>
      <color theme="1"/>
      <name val="Arial"/>
      <family val="2"/>
    </font>
    <font>
      <sz val="14"/>
      <color theme="1"/>
      <name val="Arial"/>
      <family val="2"/>
    </font>
    <font>
      <b/>
      <sz val="18"/>
      <color theme="1"/>
      <name val="Arial"/>
      <family val="2"/>
    </font>
    <font>
      <sz val="18"/>
      <color theme="1"/>
      <name val="Arial"/>
      <family val="2"/>
    </font>
    <font>
      <sz val="12"/>
      <color theme="0" tint="-0.499984740745262"/>
      <name val="Arial"/>
      <family val="2"/>
    </font>
    <font>
      <sz val="12"/>
      <color rgb="FFFF0000"/>
      <name val="Arial"/>
      <family val="2"/>
    </font>
    <font>
      <sz val="11"/>
      <color theme="0" tint="-0.499984740745262"/>
      <name val="Arial"/>
      <family val="2"/>
    </font>
    <font>
      <sz val="12"/>
      <color theme="0"/>
      <name val="Arial"/>
      <family val="2"/>
    </font>
    <font>
      <b/>
      <sz val="20"/>
      <color rgb="FFFFFFFF"/>
      <name val="Arial"/>
      <family val="2"/>
    </font>
    <font>
      <sz val="15"/>
      <color theme="1"/>
      <name val="Arial"/>
    </font>
    <font>
      <b/>
      <sz val="15"/>
      <color theme="1"/>
      <name val="Arial"/>
    </font>
    <font>
      <sz val="14"/>
      <color theme="1"/>
      <name val="Arial"/>
    </font>
    <font>
      <sz val="12"/>
      <color theme="0" tint="-0.499984740745262"/>
      <name val="Arial"/>
    </font>
    <font>
      <sz val="12"/>
      <color theme="1"/>
      <name val="Arial"/>
    </font>
    <font>
      <b/>
      <sz val="12"/>
      <color theme="1"/>
      <name val="Arial"/>
    </font>
    <font>
      <sz val="11"/>
      <color theme="0" tint="-0.499984740745262"/>
      <name val="Arial"/>
    </font>
    <font>
      <b/>
      <sz val="24"/>
      <color theme="1"/>
      <name val="Arial"/>
      <family val="2"/>
    </font>
    <font>
      <b/>
      <sz val="28"/>
      <color theme="0"/>
      <name val="Arial"/>
      <family val="2"/>
    </font>
  </fonts>
  <fills count="9">
    <fill>
      <patternFill patternType="none"/>
    </fill>
    <fill>
      <patternFill patternType="gray125"/>
    </fill>
    <fill>
      <patternFill patternType="solid">
        <fgColor rgb="FF26503A"/>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2C5A41"/>
        <bgColor indexed="64"/>
      </patternFill>
    </fill>
    <fill>
      <patternFill patternType="solid">
        <fgColor rgb="FF052116"/>
        <bgColor indexed="64"/>
      </patternFill>
    </fill>
    <fill>
      <patternFill patternType="solid">
        <fgColor theme="0"/>
        <bgColor indexed="64"/>
      </patternFill>
    </fill>
    <fill>
      <patternFill patternType="solid">
        <fgColor theme="0" tint="-4.9989318521683403E-2"/>
        <bgColor indexed="64"/>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right style="thin">
        <color indexed="64"/>
      </right>
      <top style="thin">
        <color indexed="64"/>
      </top>
      <bottom style="thin">
        <color theme="0" tint="-0.249977111117893"/>
      </bottom>
      <diagonal/>
    </border>
    <border>
      <left/>
      <right style="thin">
        <color theme="1"/>
      </right>
      <top style="thin">
        <color indexed="64"/>
      </top>
      <bottom/>
      <diagonal/>
    </border>
    <border>
      <left/>
      <right style="thin">
        <color theme="1"/>
      </right>
      <top/>
      <bottom style="thin">
        <color indexed="64"/>
      </bottom>
      <diagonal/>
    </border>
    <border>
      <left/>
      <right/>
      <top style="thin">
        <color theme="1"/>
      </top>
      <bottom/>
      <diagonal/>
    </border>
  </borders>
  <cellStyleXfs count="4">
    <xf numFmtId="0" fontId="0" fillId="0" borderId="0"/>
    <xf numFmtId="0" fontId="1" fillId="0" borderId="0"/>
    <xf numFmtId="9" fontId="1" fillId="0" borderId="0" applyFont="0" applyFill="0" applyBorder="0" applyAlignment="0" applyProtection="0"/>
    <xf numFmtId="9" fontId="6" fillId="0" borderId="0" applyFont="0" applyFill="0" applyBorder="0" applyAlignment="0" applyProtection="0"/>
  </cellStyleXfs>
  <cellXfs count="169">
    <xf numFmtId="0" fontId="0" fillId="0" borderId="0" xfId="0"/>
    <xf numFmtId="0" fontId="1" fillId="0" borderId="0" xfId="1"/>
    <xf numFmtId="0" fontId="2" fillId="0" borderId="0" xfId="1" applyFont="1"/>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5" fillId="0" borderId="5" xfId="1" applyFont="1" applyBorder="1" applyAlignment="1">
      <alignment horizontal="right"/>
    </xf>
    <xf numFmtId="0" fontId="5" fillId="0" borderId="6" xfId="1" applyFont="1" applyBorder="1"/>
    <xf numFmtId="10" fontId="5" fillId="0" borderId="6" xfId="2" applyNumberFormat="1" applyFont="1" applyBorder="1" applyAlignment="1">
      <alignment horizontal="center"/>
    </xf>
    <xf numFmtId="10" fontId="5" fillId="0" borderId="7" xfId="2" applyNumberFormat="1" applyFont="1" applyBorder="1" applyAlignment="1">
      <alignment horizontal="center"/>
    </xf>
    <xf numFmtId="0" fontId="5" fillId="0" borderId="9" xfId="1" applyFont="1" applyBorder="1" applyAlignment="1">
      <alignment horizontal="right"/>
    </xf>
    <xf numFmtId="0" fontId="5" fillId="0" borderId="0" xfId="1" applyFont="1"/>
    <xf numFmtId="10" fontId="5" fillId="0" borderId="0" xfId="2" applyNumberFormat="1" applyFont="1" applyBorder="1" applyAlignment="1">
      <alignment horizontal="center"/>
    </xf>
    <xf numFmtId="10" fontId="5" fillId="0" borderId="10" xfId="2" applyNumberFormat="1" applyFont="1" applyBorder="1" applyAlignment="1">
      <alignment horizontal="center"/>
    </xf>
    <xf numFmtId="0" fontId="5" fillId="0" borderId="12" xfId="1" applyFont="1" applyBorder="1" applyAlignment="1">
      <alignment horizontal="right"/>
    </xf>
    <xf numFmtId="0" fontId="5" fillId="0" borderId="13" xfId="1" applyFont="1" applyBorder="1"/>
    <xf numFmtId="0" fontId="7" fillId="0" borderId="0" xfId="0" applyFont="1"/>
    <xf numFmtId="0" fontId="12" fillId="5" borderId="0" xfId="0" applyFont="1" applyFill="1" applyAlignment="1">
      <alignment horizontal="left" vertical="center" readingOrder="1"/>
    </xf>
    <xf numFmtId="0" fontId="14" fillId="4" borderId="21" xfId="0" applyFont="1" applyFill="1" applyBorder="1" applyAlignment="1">
      <alignment vertical="center" readingOrder="1"/>
    </xf>
    <xf numFmtId="0" fontId="14" fillId="4" borderId="22" xfId="0" applyFont="1" applyFill="1" applyBorder="1" applyAlignment="1">
      <alignment vertical="center" readingOrder="1"/>
    </xf>
    <xf numFmtId="0" fontId="25" fillId="6" borderId="0" xfId="0" applyFont="1" applyFill="1"/>
    <xf numFmtId="0" fontId="13" fillId="5" borderId="0" xfId="0" applyFont="1" applyFill="1" applyAlignment="1">
      <alignment horizontal="left" vertical="center" wrapText="1" readingOrder="1"/>
    </xf>
    <xf numFmtId="0" fontId="7" fillId="0" borderId="0" xfId="0" applyFont="1" applyProtection="1">
      <protection locked="0"/>
    </xf>
    <xf numFmtId="165" fontId="21" fillId="4" borderId="26" xfId="0" applyNumberFormat="1" applyFont="1" applyFill="1" applyBorder="1" applyAlignment="1" applyProtection="1">
      <alignment vertical="center"/>
      <protection locked="0"/>
    </xf>
    <xf numFmtId="165" fontId="21" fillId="4" borderId="14" xfId="0" applyNumberFormat="1" applyFont="1" applyFill="1" applyBorder="1" applyAlignment="1" applyProtection="1">
      <alignment vertical="center"/>
      <protection locked="0"/>
    </xf>
    <xf numFmtId="10" fontId="21" fillId="4" borderId="26" xfId="3" applyNumberFormat="1" applyFont="1" applyFill="1" applyBorder="1" applyAlignment="1" applyProtection="1">
      <alignment vertical="center"/>
      <protection locked="0"/>
    </xf>
    <xf numFmtId="10" fontId="21" fillId="4" borderId="14" xfId="3" applyNumberFormat="1" applyFont="1" applyFill="1" applyBorder="1" applyAlignment="1" applyProtection="1">
      <alignment vertical="center"/>
      <protection locked="0"/>
    </xf>
    <xf numFmtId="0" fontId="7" fillId="0" borderId="0" xfId="0" applyFont="1" applyAlignment="1">
      <alignment vertical="center"/>
    </xf>
    <xf numFmtId="0" fontId="18" fillId="0" borderId="15" xfId="0" applyFont="1" applyBorder="1" applyAlignment="1">
      <alignment vertical="center" wrapText="1"/>
    </xf>
    <xf numFmtId="165" fontId="19" fillId="0" borderId="15" xfId="3" applyNumberFormat="1" applyFont="1" applyBorder="1" applyAlignment="1" applyProtection="1">
      <alignment horizontal="center" vertical="center"/>
    </xf>
    <xf numFmtId="165" fontId="19" fillId="0" borderId="15" xfId="0" applyNumberFormat="1" applyFont="1" applyBorder="1" applyAlignment="1">
      <alignment horizontal="center" vertical="center"/>
    </xf>
    <xf numFmtId="165" fontId="29" fillId="0" borderId="15" xfId="0" applyNumberFormat="1" applyFont="1" applyBorder="1" applyAlignment="1">
      <alignment horizontal="center" vertical="center"/>
    </xf>
    <xf numFmtId="0" fontId="27" fillId="4" borderId="22" xfId="0" applyFont="1" applyFill="1" applyBorder="1" applyAlignment="1">
      <alignment vertical="center" readingOrder="1"/>
    </xf>
    <xf numFmtId="0" fontId="16" fillId="3" borderId="15" xfId="0" applyFont="1" applyFill="1" applyBorder="1" applyAlignment="1">
      <alignment vertical="center" wrapText="1"/>
    </xf>
    <xf numFmtId="0" fontId="17" fillId="3" borderId="15" xfId="0" applyFont="1" applyFill="1" applyBorder="1" applyAlignment="1">
      <alignment horizontal="center" vertical="center"/>
    </xf>
    <xf numFmtId="0" fontId="17" fillId="3" borderId="15" xfId="3" applyNumberFormat="1" applyFont="1" applyFill="1" applyBorder="1" applyAlignment="1" applyProtection="1">
      <alignment horizontal="center" vertical="center"/>
    </xf>
    <xf numFmtId="0" fontId="28" fillId="3" borderId="15" xfId="0" applyFont="1" applyFill="1" applyBorder="1" applyAlignment="1">
      <alignment horizontal="center" vertical="center"/>
    </xf>
    <xf numFmtId="10" fontId="18" fillId="0" borderId="15" xfId="3" applyNumberFormat="1" applyFont="1" applyBorder="1" applyAlignment="1" applyProtection="1">
      <alignment vertical="center" wrapText="1"/>
    </xf>
    <xf numFmtId="5" fontId="19" fillId="0" borderId="15" xfId="3" applyNumberFormat="1" applyFont="1" applyBorder="1" applyAlignment="1" applyProtection="1">
      <alignment horizontal="center" vertical="center"/>
    </xf>
    <xf numFmtId="5" fontId="19" fillId="0" borderId="15" xfId="0" applyNumberFormat="1" applyFont="1" applyBorder="1" applyAlignment="1">
      <alignment horizontal="center" vertical="center"/>
    </xf>
    <xf numFmtId="5" fontId="29" fillId="0" borderId="15" xfId="0" applyNumberFormat="1" applyFont="1" applyBorder="1" applyAlignment="1">
      <alignment horizontal="center" vertical="center"/>
    </xf>
    <xf numFmtId="0" fontId="18" fillId="0" borderId="24"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center"/>
    </xf>
    <xf numFmtId="0" fontId="7" fillId="0" borderId="0" xfId="0" applyFont="1" applyAlignment="1">
      <alignment wrapText="1"/>
    </xf>
    <xf numFmtId="0" fontId="23" fillId="0" borderId="0" xfId="0" applyFont="1"/>
    <xf numFmtId="165" fontId="7" fillId="0" borderId="5" xfId="3" applyNumberFormat="1" applyFont="1" applyBorder="1" applyAlignment="1" applyProtection="1">
      <alignment horizontal="center" vertical="center"/>
    </xf>
    <xf numFmtId="165" fontId="7" fillId="0" borderId="6" xfId="0" applyNumberFormat="1" applyFont="1" applyBorder="1" applyAlignment="1">
      <alignment horizontal="center" vertical="center"/>
    </xf>
    <xf numFmtId="165" fontId="31" fillId="0" borderId="6" xfId="0" applyNumberFormat="1" applyFont="1" applyBorder="1" applyAlignment="1">
      <alignment horizontal="center" vertical="center"/>
    </xf>
    <xf numFmtId="165" fontId="31" fillId="0" borderId="27" xfId="0" applyNumberFormat="1" applyFont="1" applyBorder="1" applyAlignment="1">
      <alignment horizontal="center" vertical="center"/>
    </xf>
    <xf numFmtId="165" fontId="24" fillId="0" borderId="9" xfId="3" applyNumberFormat="1" applyFont="1" applyBorder="1" applyAlignment="1" applyProtection="1">
      <alignment horizontal="center" vertical="center"/>
    </xf>
    <xf numFmtId="165" fontId="24" fillId="0" borderId="0" xfId="0" applyNumberFormat="1" applyFont="1" applyAlignment="1">
      <alignment horizontal="center" vertical="center"/>
    </xf>
    <xf numFmtId="165" fontId="33" fillId="0" borderId="0" xfId="0" applyNumberFormat="1" applyFont="1" applyAlignment="1">
      <alignment horizontal="center" vertical="center"/>
    </xf>
    <xf numFmtId="165" fontId="33" fillId="0" borderId="18" xfId="0" applyNumberFormat="1" applyFont="1" applyBorder="1" applyAlignment="1">
      <alignment horizontal="center" vertical="center"/>
    </xf>
    <xf numFmtId="165" fontId="7" fillId="0" borderId="9" xfId="0" applyNumberFormat="1" applyFont="1" applyBorder="1" applyAlignment="1">
      <alignment horizontal="center" vertical="center"/>
    </xf>
    <xf numFmtId="165" fontId="7" fillId="0" borderId="0" xfId="0" applyNumberFormat="1" applyFont="1" applyAlignment="1">
      <alignment horizontal="center" vertical="center"/>
    </xf>
    <xf numFmtId="165" fontId="31" fillId="0" borderId="0" xfId="0" applyNumberFormat="1" applyFont="1" applyAlignment="1">
      <alignment horizontal="center" vertical="center"/>
    </xf>
    <xf numFmtId="165" fontId="31" fillId="0" borderId="18" xfId="0" applyNumberFormat="1" applyFont="1" applyBorder="1" applyAlignment="1">
      <alignment horizontal="center" vertical="center"/>
    </xf>
    <xf numFmtId="5" fontId="7" fillId="0" borderId="9" xfId="3" applyNumberFormat="1" applyFont="1" applyBorder="1" applyAlignment="1" applyProtection="1">
      <alignment horizontal="center" vertical="center"/>
    </xf>
    <xf numFmtId="5" fontId="7" fillId="0" borderId="0" xfId="3" applyNumberFormat="1" applyFont="1" applyBorder="1" applyAlignment="1" applyProtection="1">
      <alignment horizontal="center" vertical="center"/>
    </xf>
    <xf numFmtId="5" fontId="31" fillId="0" borderId="0" xfId="3" applyNumberFormat="1" applyFont="1" applyAlignment="1" applyProtection="1">
      <alignment horizontal="center" vertical="center"/>
    </xf>
    <xf numFmtId="5" fontId="31" fillId="0" borderId="18" xfId="3" applyNumberFormat="1" applyFont="1" applyBorder="1" applyAlignment="1" applyProtection="1">
      <alignment horizontal="center" vertical="center"/>
    </xf>
    <xf numFmtId="10" fontId="24" fillId="0" borderId="9" xfId="3" applyNumberFormat="1" applyFont="1" applyBorder="1" applyAlignment="1" applyProtection="1">
      <alignment horizontal="center" vertical="center"/>
    </xf>
    <xf numFmtId="10" fontId="24" fillId="0" borderId="0" xfId="3" applyNumberFormat="1" applyFont="1" applyBorder="1" applyAlignment="1" applyProtection="1">
      <alignment horizontal="center" vertical="center"/>
    </xf>
    <xf numFmtId="10" fontId="33" fillId="0" borderId="0" xfId="3" applyNumberFormat="1" applyFont="1" applyAlignment="1" applyProtection="1">
      <alignment horizontal="center" vertical="center"/>
    </xf>
    <xf numFmtId="10" fontId="33" fillId="0" borderId="18" xfId="3" applyNumberFormat="1" applyFont="1" applyBorder="1" applyAlignment="1" applyProtection="1">
      <alignment horizontal="center" vertical="center"/>
    </xf>
    <xf numFmtId="165" fontId="7" fillId="0" borderId="12" xfId="0" applyNumberFormat="1" applyFont="1" applyBorder="1" applyAlignment="1">
      <alignment horizontal="center" vertical="center"/>
    </xf>
    <xf numFmtId="165" fontId="7" fillId="0" borderId="13" xfId="0" applyNumberFormat="1" applyFont="1" applyBorder="1" applyAlignment="1">
      <alignment horizontal="center" vertical="center"/>
    </xf>
    <xf numFmtId="165" fontId="31" fillId="0" borderId="13" xfId="0" applyNumberFormat="1" applyFont="1" applyBorder="1" applyAlignment="1">
      <alignment horizontal="center" vertical="center"/>
    </xf>
    <xf numFmtId="165" fontId="31" fillId="0" borderId="28" xfId="0" applyNumberFormat="1" applyFont="1" applyBorder="1" applyAlignment="1">
      <alignment horizontal="center" vertical="center"/>
    </xf>
    <xf numFmtId="165" fontId="31" fillId="0" borderId="7" xfId="0" applyNumberFormat="1" applyFont="1" applyBorder="1" applyAlignment="1">
      <alignment horizontal="center" vertical="center"/>
    </xf>
    <xf numFmtId="165" fontId="31" fillId="0" borderId="10" xfId="0" applyNumberFormat="1" applyFont="1" applyBorder="1" applyAlignment="1">
      <alignment horizontal="center" vertical="center"/>
    </xf>
    <xf numFmtId="5" fontId="7" fillId="0" borderId="0" xfId="0" applyNumberFormat="1" applyFont="1" applyAlignment="1">
      <alignment horizontal="center" vertical="center"/>
    </xf>
    <xf numFmtId="5" fontId="31" fillId="0" borderId="0" xfId="0" applyNumberFormat="1" applyFont="1" applyAlignment="1">
      <alignment horizontal="center" vertical="center"/>
    </xf>
    <xf numFmtId="5" fontId="31" fillId="0" borderId="0" xfId="3" applyNumberFormat="1" applyFont="1" applyBorder="1" applyAlignment="1" applyProtection="1">
      <alignment horizontal="center" vertical="center"/>
    </xf>
    <xf numFmtId="5" fontId="31" fillId="0" borderId="10" xfId="0" applyNumberFormat="1" applyFont="1" applyBorder="1" applyAlignment="1">
      <alignment horizontal="center" vertical="center"/>
    </xf>
    <xf numFmtId="165" fontId="31" fillId="0" borderId="14" xfId="0" applyNumberFormat="1" applyFont="1" applyBorder="1" applyAlignment="1">
      <alignment horizontal="center" vertical="center"/>
    </xf>
    <xf numFmtId="0" fontId="22" fillId="0" borderId="24" xfId="0" applyFont="1" applyBorder="1" applyAlignment="1">
      <alignment vertical="center" wrapText="1"/>
    </xf>
    <xf numFmtId="10" fontId="22" fillId="0" borderId="24" xfId="3" applyNumberFormat="1" applyFont="1" applyBorder="1" applyAlignment="1" applyProtection="1">
      <alignment horizontal="center" vertical="center"/>
    </xf>
    <xf numFmtId="10" fontId="30" fillId="0" borderId="24" xfId="3" applyNumberFormat="1" applyFont="1" applyBorder="1" applyAlignment="1" applyProtection="1">
      <alignment horizontal="center" vertical="center"/>
    </xf>
    <xf numFmtId="5" fontId="19" fillId="0" borderId="24" xfId="3" applyNumberFormat="1" applyFont="1" applyBorder="1" applyAlignment="1" applyProtection="1">
      <alignment horizontal="center" vertical="center"/>
    </xf>
    <xf numFmtId="5" fontId="19" fillId="0" borderId="24" xfId="0" applyNumberFormat="1" applyFont="1" applyBorder="1" applyAlignment="1">
      <alignment horizontal="center" vertical="center"/>
    </xf>
    <xf numFmtId="5" fontId="29" fillId="0" borderId="24" xfId="0" applyNumberFormat="1" applyFont="1" applyBorder="1" applyAlignment="1">
      <alignment horizontal="center" vertical="center"/>
    </xf>
    <xf numFmtId="0" fontId="20" fillId="0" borderId="15" xfId="0" applyFont="1" applyBorder="1" applyAlignment="1">
      <alignment vertical="center"/>
    </xf>
    <xf numFmtId="0" fontId="18" fillId="0" borderId="25" xfId="0" applyFont="1" applyBorder="1" applyAlignment="1">
      <alignment vertical="center" wrapText="1"/>
    </xf>
    <xf numFmtId="5" fontId="19" fillId="0" borderId="25" xfId="3" applyNumberFormat="1" applyFont="1" applyBorder="1" applyAlignment="1" applyProtection="1">
      <alignment horizontal="center" vertical="center"/>
    </xf>
    <xf numFmtId="5" fontId="19" fillId="0" borderId="25" xfId="0" applyNumberFormat="1" applyFont="1" applyBorder="1" applyAlignment="1">
      <alignment horizontal="center" vertical="center"/>
    </xf>
    <xf numFmtId="5" fontId="29" fillId="0" borderId="25" xfId="0" applyNumberFormat="1" applyFont="1" applyBorder="1" applyAlignment="1">
      <alignment horizontal="center" vertical="center"/>
    </xf>
    <xf numFmtId="0" fontId="22" fillId="0" borderId="17" xfId="0" applyFont="1" applyBorder="1" applyAlignment="1">
      <alignment vertical="center" wrapText="1"/>
    </xf>
    <xf numFmtId="165" fontId="22" fillId="0" borderId="23" xfId="3" applyNumberFormat="1" applyFont="1" applyBorder="1" applyAlignment="1" applyProtection="1">
      <alignment horizontal="center" vertical="center"/>
    </xf>
    <xf numFmtId="165" fontId="22" fillId="0" borderId="23" xfId="0" applyNumberFormat="1" applyFont="1" applyBorder="1" applyAlignment="1">
      <alignment horizontal="center" vertical="center"/>
    </xf>
    <xf numFmtId="165" fontId="30" fillId="0" borderId="23" xfId="0" applyNumberFormat="1" applyFont="1" applyBorder="1" applyAlignment="1">
      <alignment horizontal="center" vertical="center"/>
    </xf>
    <xf numFmtId="0" fontId="22" fillId="0" borderId="19" xfId="0" applyFont="1" applyBorder="1" applyAlignment="1">
      <alignment vertical="center" wrapText="1"/>
    </xf>
    <xf numFmtId="165" fontId="22" fillId="0" borderId="24" xfId="3" applyNumberFormat="1" applyFont="1" applyBorder="1" applyAlignment="1" applyProtection="1">
      <alignment horizontal="center" vertical="center"/>
    </xf>
    <xf numFmtId="165" fontId="22" fillId="0" borderId="24" xfId="0" applyNumberFormat="1" applyFont="1" applyBorder="1" applyAlignment="1">
      <alignment horizontal="center" vertical="center"/>
    </xf>
    <xf numFmtId="165" fontId="30" fillId="0" borderId="24" xfId="0" applyNumberFormat="1" applyFont="1" applyBorder="1" applyAlignment="1">
      <alignment horizontal="center" vertical="center"/>
    </xf>
    <xf numFmtId="0" fontId="7" fillId="0" borderId="0" xfId="0" applyFont="1" applyAlignment="1">
      <alignment vertical="center" readingOrder="1"/>
    </xf>
    <xf numFmtId="0" fontId="8" fillId="0" borderId="0" xfId="0" applyFont="1"/>
    <xf numFmtId="0" fontId="9" fillId="0" borderId="0" xfId="0" applyFont="1"/>
    <xf numFmtId="0" fontId="8" fillId="0" borderId="0" xfId="0" applyFont="1" applyAlignment="1">
      <alignment vertical="center" readingOrder="1"/>
    </xf>
    <xf numFmtId="0" fontId="10" fillId="0" borderId="0" xfId="0" applyFont="1"/>
    <xf numFmtId="0" fontId="11" fillId="0" borderId="0" xfId="0" applyFont="1"/>
    <xf numFmtId="164" fontId="7" fillId="0" borderId="0" xfId="3" applyNumberFormat="1" applyFont="1" applyFill="1" applyProtection="1"/>
    <xf numFmtId="0" fontId="26" fillId="5" borderId="0" xfId="0" applyFont="1" applyFill="1" applyAlignment="1">
      <alignment horizontal="left" vertical="center" readingOrder="1"/>
    </xf>
    <xf numFmtId="0" fontId="12" fillId="5" borderId="0" xfId="0" applyFont="1" applyFill="1" applyAlignment="1">
      <alignment horizontal="left" vertical="center" wrapText="1" readingOrder="1"/>
    </xf>
    <xf numFmtId="0" fontId="15" fillId="4" borderId="20" xfId="0" applyFont="1" applyFill="1" applyBorder="1" applyAlignment="1">
      <alignment vertical="center"/>
    </xf>
    <xf numFmtId="0" fontId="23" fillId="0" borderId="0" xfId="0" applyFont="1" applyAlignment="1">
      <alignment horizontal="right"/>
    </xf>
    <xf numFmtId="165" fontId="23" fillId="0" borderId="0" xfId="0" applyNumberFormat="1" applyFont="1"/>
    <xf numFmtId="0" fontId="25" fillId="7" borderId="0" xfId="0" applyFont="1" applyFill="1"/>
    <xf numFmtId="0" fontId="7" fillId="7" borderId="0" xfId="0" applyFont="1" applyFill="1"/>
    <xf numFmtId="0" fontId="7" fillId="7" borderId="0" xfId="0" quotePrefix="1" applyFont="1" applyFill="1"/>
    <xf numFmtId="0" fontId="8" fillId="7" borderId="0" xfId="0" applyFont="1" applyFill="1"/>
    <xf numFmtId="0" fontId="16" fillId="7" borderId="0" xfId="0" applyFont="1" applyFill="1"/>
    <xf numFmtId="0" fontId="7" fillId="0" borderId="0" xfId="0" applyFont="1" applyAlignment="1">
      <alignment horizontal="center" wrapText="1"/>
    </xf>
    <xf numFmtId="0" fontId="7" fillId="0" borderId="29" xfId="0" applyFont="1" applyBorder="1" applyAlignment="1">
      <alignment horizontal="center"/>
    </xf>
    <xf numFmtId="0" fontId="7" fillId="0" borderId="29" xfId="0" applyFont="1" applyBorder="1" applyAlignment="1">
      <alignment horizontal="center" wrapText="1"/>
    </xf>
    <xf numFmtId="0" fontId="7" fillId="0" borderId="29" xfId="0" applyFont="1" applyBorder="1"/>
    <xf numFmtId="0" fontId="7" fillId="7" borderId="0" xfId="0" applyFont="1" applyFill="1" applyAlignment="1">
      <alignment vertical="top" wrapText="1"/>
    </xf>
    <xf numFmtId="0" fontId="7" fillId="0" borderId="4" xfId="0" applyFont="1" applyBorder="1" applyAlignment="1">
      <alignment horizontal="left" vertical="center" wrapText="1"/>
    </xf>
    <xf numFmtId="0" fontId="22" fillId="0" borderId="8" xfId="0" applyFont="1" applyBorder="1" applyAlignment="1">
      <alignment horizontal="left" vertical="center" wrapText="1"/>
    </xf>
    <xf numFmtId="0" fontId="7" fillId="0" borderId="8" xfId="0" applyFont="1" applyBorder="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left" vertical="center" wrapText="1"/>
    </xf>
    <xf numFmtId="0" fontId="7" fillId="0" borderId="19" xfId="0" applyFont="1" applyBorder="1" applyAlignment="1">
      <alignment horizontal="left" vertical="center" wrapText="1"/>
    </xf>
    <xf numFmtId="0" fontId="14" fillId="4" borderId="21" xfId="0" applyFont="1" applyFill="1" applyBorder="1" applyAlignment="1">
      <alignment horizontal="left" vertical="center" readingOrder="1"/>
    </xf>
    <xf numFmtId="0" fontId="34" fillId="4" borderId="15" xfId="0" applyFont="1" applyFill="1" applyBorder="1" applyAlignment="1">
      <alignment horizontal="left" vertical="center" readingOrder="1"/>
    </xf>
    <xf numFmtId="0" fontId="8" fillId="3" borderId="23"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17" xfId="0" applyFont="1" applyFill="1" applyBorder="1" applyAlignment="1">
      <alignment horizontal="center" vertical="center"/>
    </xf>
    <xf numFmtId="0" fontId="8" fillId="3" borderId="0" xfId="0" applyFont="1" applyFill="1" applyAlignment="1">
      <alignment horizontal="center" vertical="center"/>
    </xf>
    <xf numFmtId="0" fontId="8" fillId="3" borderId="0" xfId="3" applyNumberFormat="1" applyFont="1" applyFill="1" applyBorder="1" applyAlignment="1" applyProtection="1">
      <alignment horizontal="center" vertical="center"/>
    </xf>
    <xf numFmtId="0" fontId="32" fillId="3" borderId="0" xfId="0" applyFont="1" applyFill="1" applyAlignment="1">
      <alignment horizontal="center" vertical="center"/>
    </xf>
    <xf numFmtId="0" fontId="32" fillId="3" borderId="0" xfId="3" applyNumberFormat="1" applyFont="1" applyFill="1" applyBorder="1" applyAlignment="1" applyProtection="1">
      <alignment horizontal="center" vertical="center"/>
    </xf>
    <xf numFmtId="0" fontId="32" fillId="3" borderId="18" xfId="0" applyFont="1" applyFill="1" applyBorder="1" applyAlignment="1">
      <alignment horizontal="center" vertical="center"/>
    </xf>
    <xf numFmtId="0" fontId="32" fillId="3" borderId="0" xfId="3" applyNumberFormat="1" applyFont="1" applyFill="1" applyAlignment="1" applyProtection="1">
      <alignment horizontal="center" vertical="center"/>
    </xf>
    <xf numFmtId="0" fontId="7" fillId="0" borderId="17" xfId="0" applyFont="1" applyBorder="1" applyAlignment="1">
      <alignment vertical="center" wrapText="1"/>
    </xf>
    <xf numFmtId="0" fontId="18" fillId="0" borderId="25" xfId="0" applyFont="1" applyBorder="1"/>
    <xf numFmtId="0" fontId="18" fillId="0" borderId="16" xfId="0" applyFont="1" applyBorder="1"/>
    <xf numFmtId="0" fontId="7" fillId="0" borderId="17" xfId="0" applyFont="1" applyBorder="1" applyAlignment="1">
      <alignment vertical="top" wrapText="1"/>
    </xf>
    <xf numFmtId="0" fontId="35" fillId="6" borderId="0" xfId="0" applyFont="1" applyFill="1"/>
    <xf numFmtId="0" fontId="7" fillId="8" borderId="5" xfId="0" applyFont="1" applyFill="1" applyBorder="1" applyAlignment="1">
      <alignment horizontal="left" wrapText="1"/>
    </xf>
    <xf numFmtId="0" fontId="7" fillId="8" borderId="6" xfId="0" applyFont="1" applyFill="1" applyBorder="1" applyAlignment="1">
      <alignment horizontal="left" wrapText="1"/>
    </xf>
    <xf numFmtId="0" fontId="7" fillId="8" borderId="7" xfId="0" applyFont="1" applyFill="1" applyBorder="1" applyAlignment="1">
      <alignment horizontal="left" wrapText="1"/>
    </xf>
    <xf numFmtId="0" fontId="7" fillId="8" borderId="9" xfId="0" applyFont="1" applyFill="1" applyBorder="1" applyAlignment="1">
      <alignment horizontal="left" wrapText="1"/>
    </xf>
    <xf numFmtId="0" fontId="7" fillId="8" borderId="0" xfId="0" applyFont="1" applyFill="1" applyAlignment="1">
      <alignment horizontal="left" wrapText="1"/>
    </xf>
    <xf numFmtId="0" fontId="7" fillId="8" borderId="10" xfId="0" applyFont="1" applyFill="1" applyBorder="1" applyAlignment="1">
      <alignment horizontal="left" wrapText="1"/>
    </xf>
    <xf numFmtId="0" fontId="7" fillId="8" borderId="12" xfId="0" applyFont="1" applyFill="1" applyBorder="1" applyAlignment="1">
      <alignment horizontal="left" wrapText="1"/>
    </xf>
    <xf numFmtId="0" fontId="7" fillId="8" borderId="13" xfId="0" applyFont="1" applyFill="1" applyBorder="1" applyAlignment="1">
      <alignment horizontal="left" wrapText="1"/>
    </xf>
    <xf numFmtId="0" fontId="7" fillId="8" borderId="14" xfId="0" applyFont="1" applyFill="1" applyBorder="1" applyAlignment="1">
      <alignment horizontal="left" wrapText="1"/>
    </xf>
    <xf numFmtId="0" fontId="7" fillId="8" borderId="5" xfId="0" applyFont="1" applyFill="1" applyBorder="1" applyAlignment="1">
      <alignment horizontal="left" vertical="top" wrapText="1"/>
    </xf>
    <xf numFmtId="0" fontId="7" fillId="8" borderId="6" xfId="0" applyFont="1" applyFill="1" applyBorder="1" applyAlignment="1">
      <alignment horizontal="left" vertical="top" wrapText="1"/>
    </xf>
    <xf numFmtId="0" fontId="7" fillId="8" borderId="7" xfId="0" applyFont="1" applyFill="1" applyBorder="1" applyAlignment="1">
      <alignment horizontal="left" vertical="top" wrapText="1"/>
    </xf>
    <xf numFmtId="0" fontId="7" fillId="8" borderId="9" xfId="0" applyFont="1" applyFill="1" applyBorder="1" applyAlignment="1">
      <alignment horizontal="left" vertical="top" wrapText="1"/>
    </xf>
    <xf numFmtId="0" fontId="7" fillId="8" borderId="0" xfId="0" applyFont="1" applyFill="1" applyAlignment="1">
      <alignment horizontal="left" vertical="top" wrapText="1"/>
    </xf>
    <xf numFmtId="0" fontId="7" fillId="8" borderId="10" xfId="0" applyFont="1" applyFill="1" applyBorder="1" applyAlignment="1">
      <alignment horizontal="left" vertical="top" wrapText="1"/>
    </xf>
    <xf numFmtId="0" fontId="7" fillId="8" borderId="12" xfId="0" applyFont="1" applyFill="1" applyBorder="1" applyAlignment="1">
      <alignment horizontal="left" vertical="top" wrapText="1"/>
    </xf>
    <xf numFmtId="0" fontId="7" fillId="8" borderId="13" xfId="0" applyFont="1" applyFill="1" applyBorder="1" applyAlignment="1">
      <alignment horizontal="left" vertical="top" wrapText="1"/>
    </xf>
    <xf numFmtId="0" fontId="7" fillId="8" borderId="14" xfId="0" applyFont="1" applyFill="1" applyBorder="1" applyAlignment="1">
      <alignment horizontal="left" vertical="top" wrapText="1"/>
    </xf>
    <xf numFmtId="165" fontId="19" fillId="0" borderId="25" xfId="0" applyNumberFormat="1" applyFont="1" applyBorder="1" applyAlignment="1">
      <alignment horizontal="center" vertical="center"/>
    </xf>
    <xf numFmtId="165" fontId="19" fillId="0" borderId="23" xfId="0" applyNumberFormat="1" applyFont="1" applyBorder="1" applyAlignment="1">
      <alignment horizontal="center" vertical="center"/>
    </xf>
    <xf numFmtId="165" fontId="19" fillId="0" borderId="25" xfId="3" applyNumberFormat="1" applyFont="1" applyBorder="1" applyAlignment="1">
      <alignment horizontal="center" vertical="center"/>
    </xf>
    <xf numFmtId="165" fontId="19" fillId="0" borderId="23" xfId="3" applyNumberFormat="1" applyFont="1" applyBorder="1" applyAlignment="1">
      <alignment horizontal="center" vertical="center"/>
    </xf>
    <xf numFmtId="165" fontId="19" fillId="0" borderId="24" xfId="0" applyNumberFormat="1" applyFont="1" applyBorder="1" applyAlignment="1">
      <alignment horizontal="center" vertical="center"/>
    </xf>
    <xf numFmtId="165" fontId="19" fillId="0" borderId="24" xfId="3" applyNumberFormat="1" applyFont="1" applyBorder="1" applyAlignment="1">
      <alignment horizontal="center" vertical="center"/>
    </xf>
    <xf numFmtId="0" fontId="4" fillId="0" borderId="4"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1" xfId="1" applyFont="1" applyBorder="1" applyAlignment="1">
      <alignment horizontal="center" vertical="center" wrapText="1"/>
    </xf>
    <xf numFmtId="0" fontId="5" fillId="0" borderId="13" xfId="1" applyFont="1" applyBorder="1" applyAlignment="1">
      <alignment horizontal="center"/>
    </xf>
    <xf numFmtId="0" fontId="5" fillId="0" borderId="14" xfId="1" applyFont="1" applyBorder="1" applyAlignment="1">
      <alignment horizontal="center"/>
    </xf>
  </cellXfs>
  <cellStyles count="4">
    <cellStyle name="Normal" xfId="0" builtinId="0"/>
    <cellStyle name="Normal 2" xfId="1" xr:uid="{FCD51397-63FF-364A-A5C2-DABC64AC317C}"/>
    <cellStyle name="Pourcentage" xfId="3" builtinId="5"/>
    <cellStyle name="Pourcentage 2" xfId="2" xr:uid="{60E47832-F68C-5745-B959-947B5A5122F5}"/>
  </cellStyles>
  <dxfs count="0"/>
  <tableStyles count="0" defaultTableStyle="TableStyleMedium2" defaultPivotStyle="PivotStyleLight16"/>
  <colors>
    <mruColors>
      <color rgb="FF2C5A41"/>
      <color rgb="FF0521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solidFill>
                <a:latin typeface="+mn-lt"/>
                <a:ea typeface="+mn-ea"/>
                <a:cs typeface="+mn-cs"/>
              </a:defRPr>
            </a:pPr>
            <a:r>
              <a:rPr lang="fr-CA" sz="1800" b="1">
                <a:solidFill>
                  <a:schemeClr val="tx1"/>
                </a:solidFill>
                <a:latin typeface="Arial" panose="020B0604020202020204" pitchFamily="34" charset="0"/>
                <a:cs typeface="Arial" panose="020B0604020202020204" pitchFamily="34" charset="0"/>
              </a:rPr>
              <a:t>Comparatif</a:t>
            </a:r>
            <a:r>
              <a:rPr lang="fr-CA" sz="1800" b="1" baseline="0">
                <a:solidFill>
                  <a:schemeClr val="tx1"/>
                </a:solidFill>
                <a:latin typeface="Arial" panose="020B0604020202020204" pitchFamily="34" charset="0"/>
                <a:cs typeface="Arial" panose="020B0604020202020204" pitchFamily="34" charset="0"/>
              </a:rPr>
              <a:t> </a:t>
            </a:r>
            <a:r>
              <a:rPr lang="fr-CA" sz="1800" b="1">
                <a:solidFill>
                  <a:schemeClr val="tx1"/>
                </a:solidFill>
                <a:latin typeface="Arial" panose="020B0604020202020204" pitchFamily="34" charset="0"/>
                <a:cs typeface="Arial" panose="020B0604020202020204" pitchFamily="34" charset="0"/>
              </a:rPr>
              <a:t>sur un horizon</a:t>
            </a:r>
            <a:r>
              <a:rPr lang="fr-CA" sz="1800" b="1" baseline="0">
                <a:solidFill>
                  <a:schemeClr val="tx1"/>
                </a:solidFill>
                <a:latin typeface="Arial" panose="020B0604020202020204" pitchFamily="34" charset="0"/>
                <a:cs typeface="Arial" panose="020B0604020202020204" pitchFamily="34" charset="0"/>
              </a:rPr>
              <a:t> de 10 ans, avec et sans appariement</a:t>
            </a:r>
            <a:r>
              <a:rPr lang="fr-CA" sz="1800" b="1">
                <a:solidFill>
                  <a:schemeClr val="tx1"/>
                </a:solidFill>
                <a:latin typeface="Arial" panose="020B0604020202020204" pitchFamily="34" charset="0"/>
                <a:cs typeface="Arial" panose="020B0604020202020204" pitchFamily="34" charset="0"/>
              </a:rPr>
              <a:t> </a:t>
            </a:r>
          </a:p>
        </c:rich>
      </c:tx>
      <c:layout>
        <c:manualLayout>
          <c:xMode val="edge"/>
          <c:yMode val="edge"/>
          <c:x val="0.14051849784684106"/>
          <c:y val="6.2450294940159343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solidFill>
              <a:latin typeface="+mn-lt"/>
              <a:ea typeface="+mn-ea"/>
              <a:cs typeface="+mn-cs"/>
            </a:defRPr>
          </a:pPr>
          <a:endParaRPr lang="fr-FR"/>
        </a:p>
      </c:txPr>
    </c:title>
    <c:autoTitleDeleted val="0"/>
    <c:plotArea>
      <c:layout>
        <c:manualLayout>
          <c:layoutTarget val="inner"/>
          <c:xMode val="edge"/>
          <c:yMode val="edge"/>
          <c:x val="0.11986901734735267"/>
          <c:y val="0.17332207288739462"/>
          <c:w val="0.8297106077033477"/>
          <c:h val="0.68374174965124213"/>
        </c:manualLayout>
      </c:layout>
      <c:scatterChart>
        <c:scatterStyle val="lineMarker"/>
        <c:varyColors val="0"/>
        <c:ser>
          <c:idx val="0"/>
          <c:order val="0"/>
          <c:tx>
            <c:v>Philantropie Estrie</c:v>
          </c:tx>
          <c:spPr>
            <a:ln w="28575" cap="rnd">
              <a:solidFill>
                <a:srgbClr val="2C5A41"/>
              </a:solidFill>
              <a:round/>
            </a:ln>
            <a:effectLst/>
          </c:spPr>
          <c:marker>
            <c:symbol val="circle"/>
            <c:size val="5"/>
            <c:spPr>
              <a:solidFill>
                <a:srgbClr val="2C5A41"/>
              </a:solidFill>
              <a:ln w="28575">
                <a:solidFill>
                  <a:srgbClr val="2C5A41"/>
                </a:solidFill>
              </a:ln>
              <a:effectLst/>
            </c:spPr>
          </c:marker>
          <c:dLbls>
            <c:numFmt formatCode="#,##0\ &quot;$&quot;"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Simulateur!$F$16:$J$16</c:f>
              <c:numCache>
                <c:formatCode>General</c:formatCode>
                <c:ptCount val="5"/>
                <c:pt idx="0">
                  <c:v>1</c:v>
                </c:pt>
                <c:pt idx="1">
                  <c:v>3</c:v>
                </c:pt>
                <c:pt idx="2">
                  <c:v>5</c:v>
                </c:pt>
                <c:pt idx="3">
                  <c:v>10</c:v>
                </c:pt>
                <c:pt idx="4">
                  <c:v>20</c:v>
                </c:pt>
              </c:numCache>
            </c:numRef>
          </c:xVal>
          <c:yVal>
            <c:numRef>
              <c:f>Simulateur!$F$26:$J$26</c:f>
              <c:numCache>
                <c:formatCode>#\ ##0\ "$"</c:formatCode>
                <c:ptCount val="5"/>
                <c:pt idx="0">
                  <c:v>132062.109375</c:v>
                </c:pt>
                <c:pt idx="1">
                  <c:v>133714.050251915</c:v>
                </c:pt>
                <c:pt idx="2">
                  <c:v>135386.49714199637</c:v>
                </c:pt>
                <c:pt idx="3">
                  <c:v>139659.00642504237</c:v>
                </c:pt>
                <c:pt idx="4">
                  <c:v>148609.69674253132</c:v>
                </c:pt>
              </c:numCache>
            </c:numRef>
          </c:yVal>
          <c:smooth val="0"/>
          <c:extLst>
            <c:ext xmlns:c16="http://schemas.microsoft.com/office/drawing/2014/chart" uri="{C3380CC4-5D6E-409C-BE32-E72D297353CC}">
              <c16:uniqueId val="{00000000-6D49-6245-8E67-065631343A47}"/>
            </c:ext>
          </c:extLst>
        </c:ser>
        <c:ser>
          <c:idx val="1"/>
          <c:order val="1"/>
          <c:tx>
            <c:strRef>
              <c:f>Simulateur!$E$27</c:f>
              <c:strCache>
                <c:ptCount val="1"/>
                <c:pt idx="0">
                  <c:v>Comparable</c:v>
                </c:pt>
              </c:strCache>
            </c:strRef>
          </c:tx>
          <c:spPr>
            <a:ln w="28575" cap="rnd">
              <a:solidFill>
                <a:schemeClr val="accent2">
                  <a:lumMod val="60000"/>
                  <a:lumOff val="40000"/>
                </a:schemeClr>
              </a:solidFill>
              <a:round/>
            </a:ln>
            <a:effectLst/>
          </c:spPr>
          <c:marker>
            <c:symbol val="circle"/>
            <c:size val="5"/>
            <c:spPr>
              <a:solidFill>
                <a:schemeClr val="accent2">
                  <a:lumMod val="60000"/>
                  <a:lumOff val="40000"/>
                </a:schemeClr>
              </a:solidFill>
              <a:ln w="28575">
                <a:solidFill>
                  <a:schemeClr val="accent2">
                    <a:lumMod val="60000"/>
                    <a:lumOff val="40000"/>
                  </a:schemeClr>
                </a:solidFill>
              </a:ln>
              <a:effectLst/>
            </c:spPr>
          </c:marker>
          <c:dLbls>
            <c:numFmt formatCode="#,##0\ &quot;$&quot;"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Simulateur!$F$16:$J$16</c:f>
              <c:numCache>
                <c:formatCode>General</c:formatCode>
                <c:ptCount val="5"/>
                <c:pt idx="0">
                  <c:v>1</c:v>
                </c:pt>
                <c:pt idx="1">
                  <c:v>3</c:v>
                </c:pt>
                <c:pt idx="2">
                  <c:v>5</c:v>
                </c:pt>
                <c:pt idx="3">
                  <c:v>10</c:v>
                </c:pt>
                <c:pt idx="4">
                  <c:v>20</c:v>
                </c:pt>
              </c:numCache>
            </c:numRef>
          </c:xVal>
          <c:yVal>
            <c:numRef>
              <c:f>Simulateur!$F$33:$J$33</c:f>
              <c:numCache>
                <c:formatCode>#\ ##0\ "$"</c:formatCode>
                <c:ptCount val="5"/>
                <c:pt idx="0">
                  <c:v>74889.722999999998</c:v>
                </c:pt>
                <c:pt idx="1">
                  <c:v>74679.633157664663</c:v>
                </c:pt>
                <c:pt idx="2">
                  <c:v>74470.160676524945</c:v>
                </c:pt>
                <c:pt idx="3">
                  <c:v>73949.168536651297</c:v>
                </c:pt>
                <c:pt idx="4">
                  <c:v>72918.613211736825</c:v>
                </c:pt>
              </c:numCache>
            </c:numRef>
          </c:yVal>
          <c:smooth val="0"/>
          <c:extLst>
            <c:ext xmlns:c16="http://schemas.microsoft.com/office/drawing/2014/chart" uri="{C3380CC4-5D6E-409C-BE32-E72D297353CC}">
              <c16:uniqueId val="{00000001-6D49-6245-8E67-065631343A47}"/>
            </c:ext>
          </c:extLst>
        </c:ser>
        <c:dLbls>
          <c:dLblPos val="t"/>
          <c:showLegendKey val="0"/>
          <c:showVal val="1"/>
          <c:showCatName val="0"/>
          <c:showSerName val="0"/>
          <c:showPercent val="0"/>
          <c:showBubbleSize val="0"/>
        </c:dLbls>
        <c:axId val="1286625104"/>
        <c:axId val="1285340784"/>
      </c:scatterChart>
      <c:valAx>
        <c:axId val="1286625104"/>
        <c:scaling>
          <c:orientation val="minMax"/>
          <c:max val="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285340784"/>
        <c:crosses val="autoZero"/>
        <c:crossBetween val="midCat"/>
        <c:majorUnit val="2"/>
      </c:valAx>
      <c:valAx>
        <c:axId val="1285340784"/>
        <c:scaling>
          <c:orientation val="minMax"/>
          <c:max val="500000"/>
          <c:min val="0"/>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286625104"/>
        <c:crosses val="autoZero"/>
        <c:crossBetween val="midCat"/>
        <c:minorUnit val="1000"/>
      </c:valAx>
      <c:spPr>
        <a:noFill/>
        <a:ln>
          <a:noFill/>
        </a:ln>
        <a:effectLst/>
      </c:spPr>
    </c:plotArea>
    <c:legend>
      <c:legendPos val="b"/>
      <c:layout>
        <c:manualLayout>
          <c:xMode val="edge"/>
          <c:yMode val="edge"/>
          <c:x val="0.27704710363951202"/>
          <c:y val="0.9245072376368515"/>
          <c:w val="0.39923831419830225"/>
          <c:h val="4.580360194119355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74210</xdr:colOff>
      <xdr:row>2</xdr:row>
      <xdr:rowOff>66675</xdr:rowOff>
    </xdr:from>
    <xdr:to>
      <xdr:col>2</xdr:col>
      <xdr:colOff>372170</xdr:colOff>
      <xdr:row>4</xdr:row>
      <xdr:rowOff>66676</xdr:rowOff>
    </xdr:to>
    <xdr:pic>
      <xdr:nvPicPr>
        <xdr:cNvPr id="4" name="Image 3">
          <a:extLst>
            <a:ext uri="{FF2B5EF4-FFF2-40B4-BE49-F238E27FC236}">
              <a16:creationId xmlns:a16="http://schemas.microsoft.com/office/drawing/2014/main" id="{8B3D213D-B140-7E6B-4A65-7B4D135986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8060" y="704850"/>
          <a:ext cx="1121873" cy="381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204692</xdr:colOff>
      <xdr:row>13</xdr:row>
      <xdr:rowOff>184727</xdr:rowOff>
    </xdr:from>
    <xdr:to>
      <xdr:col>21</xdr:col>
      <xdr:colOff>37910</xdr:colOff>
      <xdr:row>33</xdr:row>
      <xdr:rowOff>132686</xdr:rowOff>
    </xdr:to>
    <xdr:graphicFrame macro="">
      <xdr:nvGraphicFramePr>
        <xdr:cNvPr id="29" name="Graphique 1">
          <a:extLst>
            <a:ext uri="{FF2B5EF4-FFF2-40B4-BE49-F238E27FC236}">
              <a16:creationId xmlns:a16="http://schemas.microsoft.com/office/drawing/2014/main" id="{220205D4-9AB1-FF41-BD7D-9177C2891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195262</xdr:colOff>
      <xdr:row>10</xdr:row>
      <xdr:rowOff>125990</xdr:rowOff>
    </xdr:from>
    <xdr:to>
      <xdr:col>1</xdr:col>
      <xdr:colOff>1430272</xdr:colOff>
      <xdr:row>14</xdr:row>
      <xdr:rowOff>56716</xdr:rowOff>
    </xdr:to>
    <xdr:pic>
      <xdr:nvPicPr>
        <xdr:cNvPr id="4" name="Image 3">
          <a:extLst>
            <a:ext uri="{FF2B5EF4-FFF2-40B4-BE49-F238E27FC236}">
              <a16:creationId xmlns:a16="http://schemas.microsoft.com/office/drawing/2014/main" id="{810D5EB9-D7FE-2F18-782B-963A00BC5F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5262" y="645535"/>
          <a:ext cx="2061521" cy="710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719292</xdr:colOff>
      <xdr:row>4</xdr:row>
      <xdr:rowOff>174642</xdr:rowOff>
    </xdr:from>
    <xdr:to>
      <xdr:col>15</xdr:col>
      <xdr:colOff>170677</xdr:colOff>
      <xdr:row>12</xdr:row>
      <xdr:rowOff>186446</xdr:rowOff>
    </xdr:to>
    <xdr:pic>
      <xdr:nvPicPr>
        <xdr:cNvPr id="2" name="Image 1">
          <a:extLst>
            <a:ext uri="{FF2B5EF4-FFF2-40B4-BE49-F238E27FC236}">
              <a16:creationId xmlns:a16="http://schemas.microsoft.com/office/drawing/2014/main" id="{1D51AB81-7325-1D4D-8F91-E6641E4E93C7}"/>
            </a:ext>
          </a:extLst>
        </xdr:cNvPr>
        <xdr:cNvPicPr>
          <a:picLocks noChangeAspect="1"/>
        </xdr:cNvPicPr>
      </xdr:nvPicPr>
      <xdr:blipFill>
        <a:blip xmlns:r="http://schemas.openxmlformats.org/officeDocument/2006/relationships" r:embed="rId1"/>
        <a:stretch>
          <a:fillRect/>
        </a:stretch>
      </xdr:blipFill>
      <xdr:spPr>
        <a:xfrm>
          <a:off x="10841192" y="936642"/>
          <a:ext cx="6741184" cy="262800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BA493-1CAD-C243-9BC6-4D84526DF23E}">
  <dimension ref="B1:M70"/>
  <sheetViews>
    <sheetView tabSelected="1" workbookViewId="0">
      <selection activeCell="B8" sqref="B8:K18"/>
    </sheetView>
  </sheetViews>
  <sheetFormatPr baseColWidth="10" defaultColWidth="10.8125" defaultRowHeight="15" x14ac:dyDescent="0.4"/>
  <cols>
    <col min="1" max="1" width="4.1875" style="109" customWidth="1"/>
    <col min="2" max="9" width="10.8125" style="109"/>
    <col min="10" max="10" width="28.125" style="109" bestFit="1" customWidth="1"/>
    <col min="11" max="16384" width="10.8125" style="109"/>
  </cols>
  <sheetData>
    <row r="1" spans="2:13" s="20" customFormat="1" x14ac:dyDescent="0.4"/>
    <row r="2" spans="2:13" s="20" customFormat="1" ht="35.25" x14ac:dyDescent="0.95">
      <c r="B2" s="139" t="s">
        <v>48</v>
      </c>
    </row>
    <row r="3" spans="2:13" s="20" customFormat="1" x14ac:dyDescent="0.4"/>
    <row r="4" spans="2:13" s="20" customFormat="1" x14ac:dyDescent="0.4"/>
    <row r="5" spans="2:13" s="20" customFormat="1" x14ac:dyDescent="0.4"/>
    <row r="6" spans="2:13" s="108" customFormat="1" x14ac:dyDescent="0.4"/>
    <row r="7" spans="2:13" ht="20.65" x14ac:dyDescent="0.6">
      <c r="B7" s="112" t="s">
        <v>34</v>
      </c>
    </row>
    <row r="8" spans="2:13" x14ac:dyDescent="0.4">
      <c r="B8" s="140" t="s">
        <v>49</v>
      </c>
      <c r="C8" s="141"/>
      <c r="D8" s="141"/>
      <c r="E8" s="141"/>
      <c r="F8" s="141"/>
      <c r="G8" s="141"/>
      <c r="H8" s="141"/>
      <c r="I8" s="141"/>
      <c r="J8" s="141"/>
      <c r="K8" s="142"/>
    </row>
    <row r="9" spans="2:13" x14ac:dyDescent="0.4">
      <c r="B9" s="143"/>
      <c r="C9" s="144"/>
      <c r="D9" s="144"/>
      <c r="E9" s="144"/>
      <c r="F9" s="144"/>
      <c r="G9" s="144"/>
      <c r="H9" s="144"/>
      <c r="I9" s="144"/>
      <c r="J9" s="144"/>
      <c r="K9" s="145"/>
    </row>
    <row r="10" spans="2:13" x14ac:dyDescent="0.4">
      <c r="B10" s="143"/>
      <c r="C10" s="144"/>
      <c r="D10" s="144"/>
      <c r="E10" s="144"/>
      <c r="F10" s="144"/>
      <c r="G10" s="144"/>
      <c r="H10" s="144"/>
      <c r="I10" s="144"/>
      <c r="J10" s="144"/>
      <c r="K10" s="145"/>
      <c r="M10" s="111"/>
    </row>
    <row r="11" spans="2:13" x14ac:dyDescent="0.4">
      <c r="B11" s="143"/>
      <c r="C11" s="144"/>
      <c r="D11" s="144"/>
      <c r="E11" s="144"/>
      <c r="F11" s="144"/>
      <c r="G11" s="144"/>
      <c r="H11" s="144"/>
      <c r="I11" s="144"/>
      <c r="J11" s="144"/>
      <c r="K11" s="145"/>
    </row>
    <row r="12" spans="2:13" x14ac:dyDescent="0.4">
      <c r="B12" s="143"/>
      <c r="C12" s="144"/>
      <c r="D12" s="144"/>
      <c r="E12" s="144"/>
      <c r="F12" s="144"/>
      <c r="G12" s="144"/>
      <c r="H12" s="144"/>
      <c r="I12" s="144"/>
      <c r="J12" s="144"/>
      <c r="K12" s="145"/>
    </row>
    <row r="13" spans="2:13" x14ac:dyDescent="0.4">
      <c r="B13" s="143"/>
      <c r="C13" s="144"/>
      <c r="D13" s="144"/>
      <c r="E13" s="144"/>
      <c r="F13" s="144"/>
      <c r="G13" s="144"/>
      <c r="H13" s="144"/>
      <c r="I13" s="144"/>
      <c r="J13" s="144"/>
      <c r="K13" s="145"/>
    </row>
    <row r="14" spans="2:13" x14ac:dyDescent="0.4">
      <c r="B14" s="143"/>
      <c r="C14" s="144"/>
      <c r="D14" s="144"/>
      <c r="E14" s="144"/>
      <c r="F14" s="144"/>
      <c r="G14" s="144"/>
      <c r="H14" s="144"/>
      <c r="I14" s="144"/>
      <c r="J14" s="144"/>
      <c r="K14" s="145"/>
    </row>
    <row r="15" spans="2:13" x14ac:dyDescent="0.4">
      <c r="B15" s="143"/>
      <c r="C15" s="144"/>
      <c r="D15" s="144"/>
      <c r="E15" s="144"/>
      <c r="F15" s="144"/>
      <c r="G15" s="144"/>
      <c r="H15" s="144"/>
      <c r="I15" s="144"/>
      <c r="J15" s="144"/>
      <c r="K15" s="145"/>
    </row>
    <row r="16" spans="2:13" x14ac:dyDescent="0.4">
      <c r="B16" s="143"/>
      <c r="C16" s="144"/>
      <c r="D16" s="144"/>
      <c r="E16" s="144"/>
      <c r="F16" s="144"/>
      <c r="G16" s="144"/>
      <c r="H16" s="144"/>
      <c r="I16" s="144"/>
      <c r="J16" s="144"/>
      <c r="K16" s="145"/>
    </row>
    <row r="17" spans="2:11" x14ac:dyDescent="0.4">
      <c r="B17" s="143"/>
      <c r="C17" s="144"/>
      <c r="D17" s="144"/>
      <c r="E17" s="144"/>
      <c r="F17" s="144"/>
      <c r="G17" s="144"/>
      <c r="H17" s="144"/>
      <c r="I17" s="144"/>
      <c r="J17" s="144"/>
      <c r="K17" s="145"/>
    </row>
    <row r="18" spans="2:11" x14ac:dyDescent="0.4">
      <c r="B18" s="146"/>
      <c r="C18" s="147"/>
      <c r="D18" s="147"/>
      <c r="E18" s="147"/>
      <c r="F18" s="147"/>
      <c r="G18" s="147"/>
      <c r="H18" s="147"/>
      <c r="I18" s="147"/>
      <c r="J18" s="147"/>
      <c r="K18" s="148"/>
    </row>
    <row r="20" spans="2:11" ht="20.65" x14ac:dyDescent="0.6">
      <c r="B20" s="112" t="s">
        <v>38</v>
      </c>
    </row>
    <row r="21" spans="2:11" x14ac:dyDescent="0.4">
      <c r="B21" s="149" t="s">
        <v>39</v>
      </c>
      <c r="C21" s="150"/>
      <c r="D21" s="150"/>
      <c r="E21" s="150"/>
      <c r="F21" s="150"/>
      <c r="G21" s="150"/>
      <c r="H21" s="150"/>
      <c r="I21" s="150"/>
      <c r="J21" s="150"/>
      <c r="K21" s="151"/>
    </row>
    <row r="22" spans="2:11" x14ac:dyDescent="0.4">
      <c r="B22" s="152"/>
      <c r="C22" s="153"/>
      <c r="D22" s="153"/>
      <c r="E22" s="153"/>
      <c r="F22" s="153"/>
      <c r="G22" s="153"/>
      <c r="H22" s="153"/>
      <c r="I22" s="153"/>
      <c r="J22" s="153"/>
      <c r="K22" s="154"/>
    </row>
    <row r="23" spans="2:11" x14ac:dyDescent="0.4">
      <c r="B23" s="152"/>
      <c r="C23" s="153"/>
      <c r="D23" s="153"/>
      <c r="E23" s="153"/>
      <c r="F23" s="153"/>
      <c r="G23" s="153"/>
      <c r="H23" s="153"/>
      <c r="I23" s="153"/>
      <c r="J23" s="153"/>
      <c r="K23" s="154"/>
    </row>
    <row r="24" spans="2:11" x14ac:dyDescent="0.4">
      <c r="B24" s="152"/>
      <c r="C24" s="153"/>
      <c r="D24" s="153"/>
      <c r="E24" s="153"/>
      <c r="F24" s="153"/>
      <c r="G24" s="153"/>
      <c r="H24" s="153"/>
      <c r="I24" s="153"/>
      <c r="J24" s="153"/>
      <c r="K24" s="154"/>
    </row>
    <row r="25" spans="2:11" x14ac:dyDescent="0.4">
      <c r="B25" s="152"/>
      <c r="C25" s="153"/>
      <c r="D25" s="153"/>
      <c r="E25" s="153"/>
      <c r="F25" s="153"/>
      <c r="G25" s="153"/>
      <c r="H25" s="153"/>
      <c r="I25" s="153"/>
      <c r="J25" s="153"/>
      <c r="K25" s="154"/>
    </row>
    <row r="26" spans="2:11" x14ac:dyDescent="0.4">
      <c r="B26" s="152"/>
      <c r="C26" s="153"/>
      <c r="D26" s="153"/>
      <c r="E26" s="153"/>
      <c r="F26" s="153"/>
      <c r="G26" s="153"/>
      <c r="H26" s="153"/>
      <c r="I26" s="153"/>
      <c r="J26" s="153"/>
      <c r="K26" s="154"/>
    </row>
    <row r="27" spans="2:11" x14ac:dyDescent="0.4">
      <c r="B27" s="152"/>
      <c r="C27" s="153"/>
      <c r="D27" s="153"/>
      <c r="E27" s="153"/>
      <c r="F27" s="153"/>
      <c r="G27" s="153"/>
      <c r="H27" s="153"/>
      <c r="I27" s="153"/>
      <c r="J27" s="153"/>
      <c r="K27" s="154"/>
    </row>
    <row r="28" spans="2:11" x14ac:dyDescent="0.4">
      <c r="B28" s="152"/>
      <c r="C28" s="153"/>
      <c r="D28" s="153"/>
      <c r="E28" s="153"/>
      <c r="F28" s="153"/>
      <c r="G28" s="153"/>
      <c r="H28" s="153"/>
      <c r="I28" s="153"/>
      <c r="J28" s="153"/>
      <c r="K28" s="154"/>
    </row>
    <row r="29" spans="2:11" x14ac:dyDescent="0.4">
      <c r="B29" s="152"/>
      <c r="C29" s="153"/>
      <c r="D29" s="153"/>
      <c r="E29" s="153"/>
      <c r="F29" s="153"/>
      <c r="G29" s="153"/>
      <c r="H29" s="153"/>
      <c r="I29" s="153"/>
      <c r="J29" s="153"/>
      <c r="K29" s="154"/>
    </row>
    <row r="30" spans="2:11" x14ac:dyDescent="0.4">
      <c r="B30" s="155"/>
      <c r="C30" s="156"/>
      <c r="D30" s="156"/>
      <c r="E30" s="156"/>
      <c r="F30" s="156"/>
      <c r="G30" s="156"/>
      <c r="H30" s="156"/>
      <c r="I30" s="156"/>
      <c r="J30" s="156"/>
      <c r="K30" s="157"/>
    </row>
    <row r="31" spans="2:11" x14ac:dyDescent="0.4">
      <c r="B31" s="117"/>
      <c r="C31" s="117"/>
      <c r="D31" s="117"/>
      <c r="E31" s="117"/>
      <c r="F31" s="117"/>
      <c r="G31" s="117"/>
      <c r="H31" s="117"/>
      <c r="I31" s="117"/>
      <c r="J31" s="117"/>
    </row>
    <row r="32" spans="2:11" ht="20.65" x14ac:dyDescent="0.6">
      <c r="B32" s="112" t="s">
        <v>40</v>
      </c>
      <c r="C32" s="117"/>
      <c r="D32" s="117"/>
      <c r="E32" s="117"/>
      <c r="F32" s="117"/>
      <c r="G32" s="117"/>
      <c r="H32" s="117"/>
      <c r="I32" s="117"/>
      <c r="J32" s="117"/>
    </row>
    <row r="33" spans="2:11" x14ac:dyDescent="0.4">
      <c r="B33" s="149" t="s">
        <v>41</v>
      </c>
      <c r="C33" s="150"/>
      <c r="D33" s="150"/>
      <c r="E33" s="150"/>
      <c r="F33" s="150"/>
      <c r="G33" s="150"/>
      <c r="H33" s="150"/>
      <c r="I33" s="150"/>
      <c r="J33" s="150"/>
      <c r="K33" s="151"/>
    </row>
    <row r="34" spans="2:11" x14ac:dyDescent="0.4">
      <c r="B34" s="152"/>
      <c r="C34" s="153"/>
      <c r="D34" s="153"/>
      <c r="E34" s="153"/>
      <c r="F34" s="153"/>
      <c r="G34" s="153"/>
      <c r="H34" s="153"/>
      <c r="I34" s="153"/>
      <c r="J34" s="153"/>
      <c r="K34" s="154"/>
    </row>
    <row r="35" spans="2:11" x14ac:dyDescent="0.4">
      <c r="B35" s="152"/>
      <c r="C35" s="153"/>
      <c r="D35" s="153"/>
      <c r="E35" s="153"/>
      <c r="F35" s="153"/>
      <c r="G35" s="153"/>
      <c r="H35" s="153"/>
      <c r="I35" s="153"/>
      <c r="J35" s="153"/>
      <c r="K35" s="154"/>
    </row>
    <row r="36" spans="2:11" x14ac:dyDescent="0.4">
      <c r="B36" s="152"/>
      <c r="C36" s="153"/>
      <c r="D36" s="153"/>
      <c r="E36" s="153"/>
      <c r="F36" s="153"/>
      <c r="G36" s="153"/>
      <c r="H36" s="153"/>
      <c r="I36" s="153"/>
      <c r="J36" s="153"/>
      <c r="K36" s="154"/>
    </row>
    <row r="37" spans="2:11" x14ac:dyDescent="0.4">
      <c r="B37" s="152"/>
      <c r="C37" s="153"/>
      <c r="D37" s="153"/>
      <c r="E37" s="153"/>
      <c r="F37" s="153"/>
      <c r="G37" s="153"/>
      <c r="H37" s="153"/>
      <c r="I37" s="153"/>
      <c r="J37" s="153"/>
      <c r="K37" s="154"/>
    </row>
    <row r="38" spans="2:11" x14ac:dyDescent="0.4">
      <c r="B38" s="152"/>
      <c r="C38" s="153"/>
      <c r="D38" s="153"/>
      <c r="E38" s="153"/>
      <c r="F38" s="153"/>
      <c r="G38" s="153"/>
      <c r="H38" s="153"/>
      <c r="I38" s="153"/>
      <c r="J38" s="153"/>
      <c r="K38" s="154"/>
    </row>
    <row r="39" spans="2:11" x14ac:dyDescent="0.4">
      <c r="B39" s="152"/>
      <c r="C39" s="153"/>
      <c r="D39" s="153"/>
      <c r="E39" s="153"/>
      <c r="F39" s="153"/>
      <c r="G39" s="153"/>
      <c r="H39" s="153"/>
      <c r="I39" s="153"/>
      <c r="J39" s="153"/>
      <c r="K39" s="154"/>
    </row>
    <row r="40" spans="2:11" x14ac:dyDescent="0.4">
      <c r="B40" s="152"/>
      <c r="C40" s="153"/>
      <c r="D40" s="153"/>
      <c r="E40" s="153"/>
      <c r="F40" s="153"/>
      <c r="G40" s="153"/>
      <c r="H40" s="153"/>
      <c r="I40" s="153"/>
      <c r="J40" s="153"/>
      <c r="K40" s="154"/>
    </row>
    <row r="41" spans="2:11" x14ac:dyDescent="0.4">
      <c r="B41" s="152"/>
      <c r="C41" s="153"/>
      <c r="D41" s="153"/>
      <c r="E41" s="153"/>
      <c r="F41" s="153"/>
      <c r="G41" s="153"/>
      <c r="H41" s="153"/>
      <c r="I41" s="153"/>
      <c r="J41" s="153"/>
      <c r="K41" s="154"/>
    </row>
    <row r="42" spans="2:11" x14ac:dyDescent="0.4">
      <c r="B42" s="155"/>
      <c r="C42" s="156"/>
      <c r="D42" s="156"/>
      <c r="E42" s="156"/>
      <c r="F42" s="156"/>
      <c r="G42" s="156"/>
      <c r="H42" s="156"/>
      <c r="I42" s="156"/>
      <c r="J42" s="156"/>
      <c r="K42" s="157"/>
    </row>
    <row r="44" spans="2:11" ht="20.65" x14ac:dyDescent="0.6">
      <c r="B44" s="112" t="s">
        <v>42</v>
      </c>
    </row>
    <row r="45" spans="2:11" x14ac:dyDescent="0.4">
      <c r="B45" s="149" t="s">
        <v>47</v>
      </c>
      <c r="C45" s="150"/>
      <c r="D45" s="150"/>
      <c r="E45" s="150"/>
      <c r="F45" s="150"/>
      <c r="G45" s="150"/>
      <c r="H45" s="150"/>
      <c r="I45" s="150"/>
      <c r="J45" s="150"/>
      <c r="K45" s="151"/>
    </row>
    <row r="46" spans="2:11" x14ac:dyDescent="0.4">
      <c r="B46" s="152"/>
      <c r="C46" s="153"/>
      <c r="D46" s="153"/>
      <c r="E46" s="153"/>
      <c r="F46" s="153"/>
      <c r="G46" s="153"/>
      <c r="H46" s="153"/>
      <c r="I46" s="153"/>
      <c r="J46" s="153"/>
      <c r="K46" s="154"/>
    </row>
    <row r="47" spans="2:11" x14ac:dyDescent="0.4">
      <c r="B47" s="152"/>
      <c r="C47" s="153"/>
      <c r="D47" s="153"/>
      <c r="E47" s="153"/>
      <c r="F47" s="153"/>
      <c r="G47" s="153"/>
      <c r="H47" s="153"/>
      <c r="I47" s="153"/>
      <c r="J47" s="153"/>
      <c r="K47" s="154"/>
    </row>
    <row r="48" spans="2:11" x14ac:dyDescent="0.4">
      <c r="B48" s="152"/>
      <c r="C48" s="153"/>
      <c r="D48" s="153"/>
      <c r="E48" s="153"/>
      <c r="F48" s="153"/>
      <c r="G48" s="153"/>
      <c r="H48" s="153"/>
      <c r="I48" s="153"/>
      <c r="J48" s="153"/>
      <c r="K48" s="154"/>
    </row>
    <row r="49" spans="2:13" x14ac:dyDescent="0.4">
      <c r="B49" s="152"/>
      <c r="C49" s="153"/>
      <c r="D49" s="153"/>
      <c r="E49" s="153"/>
      <c r="F49" s="153"/>
      <c r="G49" s="153"/>
      <c r="H49" s="153"/>
      <c r="I49" s="153"/>
      <c r="J49" s="153"/>
      <c r="K49" s="154"/>
    </row>
    <row r="50" spans="2:13" x14ac:dyDescent="0.4">
      <c r="B50" s="152"/>
      <c r="C50" s="153"/>
      <c r="D50" s="153"/>
      <c r="E50" s="153"/>
      <c r="F50" s="153"/>
      <c r="G50" s="153"/>
      <c r="H50" s="153"/>
      <c r="I50" s="153"/>
      <c r="J50" s="153"/>
      <c r="K50" s="154"/>
    </row>
    <row r="51" spans="2:13" x14ac:dyDescent="0.4">
      <c r="B51" s="155"/>
      <c r="C51" s="156"/>
      <c r="D51" s="156"/>
      <c r="E51" s="156"/>
      <c r="F51" s="156"/>
      <c r="G51" s="156"/>
      <c r="H51" s="156"/>
      <c r="I51" s="156"/>
      <c r="J51" s="156"/>
      <c r="K51" s="157"/>
    </row>
    <row r="52" spans="2:13" x14ac:dyDescent="0.4">
      <c r="B52" s="117"/>
      <c r="C52" s="117"/>
      <c r="D52" s="117"/>
      <c r="E52" s="117"/>
      <c r="F52" s="117"/>
      <c r="G52" s="117"/>
      <c r="H52" s="117"/>
      <c r="I52" s="117"/>
      <c r="J52" s="117"/>
    </row>
    <row r="53" spans="2:13" ht="20.65" x14ac:dyDescent="0.6">
      <c r="B53" s="112" t="s">
        <v>44</v>
      </c>
      <c r="C53" s="117"/>
      <c r="D53" s="117"/>
      <c r="E53" s="117"/>
      <c r="F53" s="117"/>
      <c r="G53" s="117"/>
      <c r="H53" s="117"/>
      <c r="I53" s="117"/>
      <c r="J53" s="117"/>
    </row>
    <row r="54" spans="2:13" x14ac:dyDescent="0.4">
      <c r="B54" s="149" t="s">
        <v>50</v>
      </c>
      <c r="C54" s="150"/>
      <c r="D54" s="150"/>
      <c r="E54" s="150"/>
      <c r="F54" s="150"/>
      <c r="G54" s="150"/>
      <c r="H54" s="150"/>
      <c r="I54" s="150"/>
      <c r="J54" s="150"/>
      <c r="K54" s="151"/>
    </row>
    <row r="55" spans="2:13" x14ac:dyDescent="0.4">
      <c r="B55" s="152"/>
      <c r="C55" s="153"/>
      <c r="D55" s="153"/>
      <c r="E55" s="153"/>
      <c r="F55" s="153"/>
      <c r="G55" s="153"/>
      <c r="H55" s="153"/>
      <c r="I55" s="153"/>
      <c r="J55" s="153"/>
      <c r="K55" s="154"/>
    </row>
    <row r="56" spans="2:13" x14ac:dyDescent="0.4">
      <c r="B56" s="152"/>
      <c r="C56" s="153"/>
      <c r="D56" s="153"/>
      <c r="E56" s="153"/>
      <c r="F56" s="153"/>
      <c r="G56" s="153"/>
      <c r="H56" s="153"/>
      <c r="I56" s="153"/>
      <c r="J56" s="153"/>
      <c r="K56" s="154"/>
    </row>
    <row r="57" spans="2:13" x14ac:dyDescent="0.4">
      <c r="B57" s="152"/>
      <c r="C57" s="153"/>
      <c r="D57" s="153"/>
      <c r="E57" s="153"/>
      <c r="F57" s="153"/>
      <c r="G57" s="153"/>
      <c r="H57" s="153"/>
      <c r="I57" s="153"/>
      <c r="J57" s="153"/>
      <c r="K57" s="154"/>
    </row>
    <row r="58" spans="2:13" x14ac:dyDescent="0.4">
      <c r="B58" s="155"/>
      <c r="C58" s="156"/>
      <c r="D58" s="156"/>
      <c r="E58" s="156"/>
      <c r="F58" s="156"/>
      <c r="G58" s="156"/>
      <c r="H58" s="156"/>
      <c r="I58" s="156"/>
      <c r="J58" s="156"/>
      <c r="K58" s="157"/>
    </row>
    <row r="60" spans="2:13" ht="20.65" x14ac:dyDescent="0.6">
      <c r="B60" s="112" t="s">
        <v>35</v>
      </c>
      <c r="M60" s="110"/>
    </row>
    <row r="61" spans="2:13" x14ac:dyDescent="0.4">
      <c r="B61" s="140" t="s">
        <v>36</v>
      </c>
      <c r="C61" s="141"/>
      <c r="D61" s="141"/>
      <c r="E61" s="141"/>
      <c r="F61" s="141"/>
      <c r="G61" s="141"/>
      <c r="H61" s="141"/>
      <c r="I61" s="141"/>
      <c r="J61" s="141"/>
      <c r="K61" s="142"/>
    </row>
    <row r="62" spans="2:13" x14ac:dyDescent="0.4">
      <c r="B62" s="143"/>
      <c r="C62" s="144"/>
      <c r="D62" s="144"/>
      <c r="E62" s="144"/>
      <c r="F62" s="144"/>
      <c r="G62" s="144"/>
      <c r="H62" s="144"/>
      <c r="I62" s="144"/>
      <c r="J62" s="144"/>
      <c r="K62" s="145"/>
    </row>
    <row r="63" spans="2:13" x14ac:dyDescent="0.4">
      <c r="B63" s="143"/>
      <c r="C63" s="144"/>
      <c r="D63" s="144"/>
      <c r="E63" s="144"/>
      <c r="F63" s="144"/>
      <c r="G63" s="144"/>
      <c r="H63" s="144"/>
      <c r="I63" s="144"/>
      <c r="J63" s="144"/>
      <c r="K63" s="145"/>
    </row>
    <row r="64" spans="2:13" x14ac:dyDescent="0.4">
      <c r="B64" s="143"/>
      <c r="C64" s="144"/>
      <c r="D64" s="144"/>
      <c r="E64" s="144"/>
      <c r="F64" s="144"/>
      <c r="G64" s="144"/>
      <c r="H64" s="144"/>
      <c r="I64" s="144"/>
      <c r="J64" s="144"/>
      <c r="K64" s="145"/>
    </row>
    <row r="65" spans="2:11" x14ac:dyDescent="0.4">
      <c r="B65" s="143"/>
      <c r="C65" s="144"/>
      <c r="D65" s="144"/>
      <c r="E65" s="144"/>
      <c r="F65" s="144"/>
      <c r="G65" s="144"/>
      <c r="H65" s="144"/>
      <c r="I65" s="144"/>
      <c r="J65" s="144"/>
      <c r="K65" s="145"/>
    </row>
    <row r="66" spans="2:11" x14ac:dyDescent="0.4">
      <c r="B66" s="143"/>
      <c r="C66" s="144"/>
      <c r="D66" s="144"/>
      <c r="E66" s="144"/>
      <c r="F66" s="144"/>
      <c r="G66" s="144"/>
      <c r="H66" s="144"/>
      <c r="I66" s="144"/>
      <c r="J66" s="144"/>
      <c r="K66" s="145"/>
    </row>
    <row r="67" spans="2:11" x14ac:dyDescent="0.4">
      <c r="B67" s="143"/>
      <c r="C67" s="144"/>
      <c r="D67" s="144"/>
      <c r="E67" s="144"/>
      <c r="F67" s="144"/>
      <c r="G67" s="144"/>
      <c r="H67" s="144"/>
      <c r="I67" s="144"/>
      <c r="J67" s="144"/>
      <c r="K67" s="145"/>
    </row>
    <row r="68" spans="2:11" x14ac:dyDescent="0.4">
      <c r="B68" s="143"/>
      <c r="C68" s="144"/>
      <c r="D68" s="144"/>
      <c r="E68" s="144"/>
      <c r="F68" s="144"/>
      <c r="G68" s="144"/>
      <c r="H68" s="144"/>
      <c r="I68" s="144"/>
      <c r="J68" s="144"/>
      <c r="K68" s="145"/>
    </row>
    <row r="69" spans="2:11" x14ac:dyDescent="0.4">
      <c r="B69" s="143"/>
      <c r="C69" s="144"/>
      <c r="D69" s="144"/>
      <c r="E69" s="144"/>
      <c r="F69" s="144"/>
      <c r="G69" s="144"/>
      <c r="H69" s="144"/>
      <c r="I69" s="144"/>
      <c r="J69" s="144"/>
      <c r="K69" s="145"/>
    </row>
    <row r="70" spans="2:11" x14ac:dyDescent="0.4">
      <c r="B70" s="146"/>
      <c r="C70" s="147"/>
      <c r="D70" s="147"/>
      <c r="E70" s="147"/>
      <c r="F70" s="147"/>
      <c r="G70" s="147"/>
      <c r="H70" s="147"/>
      <c r="I70" s="147"/>
      <c r="J70" s="147"/>
      <c r="K70" s="148"/>
    </row>
  </sheetData>
  <mergeCells count="6">
    <mergeCell ref="B61:K70"/>
    <mergeCell ref="B45:K51"/>
    <mergeCell ref="B54:K58"/>
    <mergeCell ref="B8:K18"/>
    <mergeCell ref="B21:K30"/>
    <mergeCell ref="B33:K4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CD1AE-CEA7-CD4A-B0FF-CF69026394E0}">
  <dimension ref="A1:Y62"/>
  <sheetViews>
    <sheetView showGridLines="0" topLeftCell="A9" zoomScale="55" zoomScaleNormal="55" workbookViewId="0">
      <selection activeCell="C31" sqref="C31"/>
    </sheetView>
  </sheetViews>
  <sheetFormatPr baseColWidth="10" defaultColWidth="10.8125" defaultRowHeight="15" x14ac:dyDescent="0.4"/>
  <cols>
    <col min="1" max="1" width="10.8125" style="16" customWidth="1"/>
    <col min="2" max="2" width="48.1875" style="16" bestFit="1" customWidth="1"/>
    <col min="3" max="3" width="17.5" style="16" bestFit="1" customWidth="1"/>
    <col min="4" max="4" width="11.1875" style="16" customWidth="1"/>
    <col min="5" max="5" width="50.1875" style="44" bestFit="1" customWidth="1"/>
    <col min="6" max="9" width="16.8125" style="16" customWidth="1"/>
    <col min="10" max="10" width="15.8125" style="16" customWidth="1"/>
    <col min="11" max="11" width="13" style="16" customWidth="1"/>
    <col min="12" max="20" width="12.6875" style="16" customWidth="1"/>
    <col min="21" max="23" width="12.5" style="16" bestFit="1" customWidth="1"/>
    <col min="24" max="16384" width="10.8125" style="16"/>
  </cols>
  <sheetData>
    <row r="1" spans="1:25" hidden="1" x14ac:dyDescent="0.4"/>
    <row r="2" spans="1:25" hidden="1" x14ac:dyDescent="0.4">
      <c r="C2" s="43" t="s">
        <v>14</v>
      </c>
      <c r="D2" s="43"/>
      <c r="G2" s="96"/>
    </row>
    <row r="3" spans="1:25" hidden="1" x14ac:dyDescent="0.4">
      <c r="B3" s="97" t="s">
        <v>13</v>
      </c>
      <c r="C3" s="16">
        <v>50000</v>
      </c>
      <c r="D3" s="98"/>
      <c r="F3" s="99"/>
    </row>
    <row r="4" spans="1:25" hidden="1" x14ac:dyDescent="0.4">
      <c r="A4" s="100">
        <v>0.25</v>
      </c>
      <c r="B4" s="97" t="s">
        <v>16</v>
      </c>
      <c r="C4" s="16">
        <v>50000</v>
      </c>
      <c r="D4" s="98"/>
      <c r="G4" s="100"/>
      <c r="J4" s="97"/>
    </row>
    <row r="5" spans="1:25" hidden="1" x14ac:dyDescent="0.4">
      <c r="B5" s="97"/>
      <c r="J5" s="97"/>
    </row>
    <row r="6" spans="1:25" hidden="1" x14ac:dyDescent="0.4">
      <c r="B6" s="101" t="s">
        <v>21</v>
      </c>
      <c r="C6" s="98">
        <v>0.05</v>
      </c>
    </row>
    <row r="7" spans="1:25" hidden="1" x14ac:dyDescent="0.4">
      <c r="B7" s="97" t="s">
        <v>24</v>
      </c>
      <c r="C7" s="102">
        <v>7.4999999999999997E-2</v>
      </c>
      <c r="J7" s="97"/>
    </row>
    <row r="8" spans="1:25" hidden="1" x14ac:dyDescent="0.4"/>
    <row r="10" spans="1:25" ht="25.15" x14ac:dyDescent="0.4">
      <c r="A10" s="103" t="s">
        <v>27</v>
      </c>
      <c r="B10" s="17"/>
      <c r="C10" s="17"/>
      <c r="D10" s="17"/>
      <c r="E10" s="104"/>
      <c r="F10" s="17"/>
      <c r="G10" s="17"/>
      <c r="H10" s="17"/>
      <c r="I10" s="17"/>
      <c r="J10" s="17"/>
      <c r="K10" s="17"/>
      <c r="L10" s="17"/>
      <c r="M10" s="17"/>
      <c r="N10" s="17"/>
      <c r="O10" s="17"/>
      <c r="P10" s="17"/>
      <c r="Q10" s="17"/>
      <c r="R10" s="17"/>
      <c r="S10" s="17"/>
      <c r="T10" s="17"/>
      <c r="U10" s="17"/>
      <c r="V10" s="17"/>
      <c r="W10" s="17"/>
      <c r="X10" s="17"/>
      <c r="Y10" s="17"/>
    </row>
    <row r="13" spans="1:25" ht="15.75" x14ac:dyDescent="0.5">
      <c r="B13"/>
    </row>
    <row r="14" spans="1:25" x14ac:dyDescent="0.4">
      <c r="A14" s="27"/>
      <c r="B14" s="27"/>
      <c r="C14" s="27"/>
      <c r="D14" s="27"/>
      <c r="E14" s="42"/>
      <c r="F14" s="27"/>
      <c r="G14" s="27"/>
      <c r="H14" s="27"/>
      <c r="I14" s="27"/>
      <c r="J14" s="27"/>
    </row>
    <row r="15" spans="1:25" ht="22.5" x14ac:dyDescent="0.4">
      <c r="A15" s="27"/>
      <c r="B15" s="27"/>
      <c r="C15" s="27"/>
      <c r="D15" s="27"/>
      <c r="E15" s="21" t="s">
        <v>18</v>
      </c>
      <c r="F15" s="124" t="s">
        <v>19</v>
      </c>
      <c r="G15" s="105"/>
      <c r="H15" s="18"/>
      <c r="I15" s="18"/>
      <c r="J15" s="32"/>
    </row>
    <row r="16" spans="1:25" ht="24" customHeight="1" x14ac:dyDescent="0.4">
      <c r="A16" s="27"/>
      <c r="B16" s="27"/>
      <c r="C16" s="27"/>
      <c r="D16" s="27"/>
      <c r="E16" s="33" t="s">
        <v>22</v>
      </c>
      <c r="F16" s="34">
        <v>1</v>
      </c>
      <c r="G16" s="35">
        <v>3</v>
      </c>
      <c r="H16" s="34">
        <v>5</v>
      </c>
      <c r="I16" s="34">
        <v>10</v>
      </c>
      <c r="J16" s="36">
        <v>20</v>
      </c>
      <c r="V16" s="106"/>
      <c r="W16" s="107"/>
    </row>
    <row r="17" spans="1:10" ht="30" customHeight="1" x14ac:dyDescent="0.5">
      <c r="A17" s="27"/>
      <c r="B17" s="27"/>
      <c r="C17" s="27"/>
      <c r="D17" s="27"/>
      <c r="E17" s="137" t="s">
        <v>23</v>
      </c>
      <c r="F17" s="160">
        <f>F47</f>
        <v>131250</v>
      </c>
      <c r="G17" s="158">
        <f>H47</f>
        <v>132891.78234863281</v>
      </c>
      <c r="H17" s="158">
        <f>J47</f>
        <v>134553.94460972372</v>
      </c>
      <c r="I17" s="158">
        <f>O47</f>
        <v>138800.18030937811</v>
      </c>
      <c r="J17" s="158">
        <f>Y47</f>
        <v>147695.82880182008</v>
      </c>
    </row>
    <row r="18" spans="1:10" ht="17" customHeight="1" x14ac:dyDescent="0.4">
      <c r="A18" s="27"/>
      <c r="B18" s="27"/>
      <c r="C18" s="27"/>
      <c r="D18" s="27"/>
      <c r="E18" s="135" t="s">
        <v>43</v>
      </c>
      <c r="F18" s="161"/>
      <c r="G18" s="159"/>
      <c r="H18" s="159"/>
      <c r="I18" s="159"/>
      <c r="J18" s="159"/>
    </row>
    <row r="19" spans="1:10" ht="29" customHeight="1" x14ac:dyDescent="0.4">
      <c r="A19" s="27"/>
      <c r="B19" s="83" t="s">
        <v>11</v>
      </c>
      <c r="C19" s="23">
        <v>75000</v>
      </c>
      <c r="D19" s="27"/>
      <c r="E19" s="88" t="s">
        <v>13</v>
      </c>
      <c r="F19" s="89">
        <f>F48</f>
        <v>50000</v>
      </c>
      <c r="G19" s="90">
        <f>H48</f>
        <v>0</v>
      </c>
      <c r="H19" s="90">
        <f>J48</f>
        <v>0</v>
      </c>
      <c r="I19" s="90">
        <f>O48</f>
        <v>0</v>
      </c>
      <c r="J19" s="91">
        <f>Y48</f>
        <v>0</v>
      </c>
    </row>
    <row r="20" spans="1:10" ht="29" customHeight="1" x14ac:dyDescent="0.4">
      <c r="A20" s="27"/>
      <c r="B20" s="83" t="s">
        <v>15</v>
      </c>
      <c r="C20" s="24">
        <v>5</v>
      </c>
      <c r="D20" s="27"/>
      <c r="E20" s="92" t="s">
        <v>16</v>
      </c>
      <c r="F20" s="93">
        <f>F49</f>
        <v>6250</v>
      </c>
      <c r="G20" s="94">
        <f>H49</f>
        <v>1.25</v>
      </c>
      <c r="H20" s="94">
        <f>J49</f>
        <v>1.25</v>
      </c>
      <c r="I20" s="94">
        <f>O49</f>
        <v>1.25</v>
      </c>
      <c r="J20" s="95">
        <f>Y49</f>
        <v>1.25</v>
      </c>
    </row>
    <row r="21" spans="1:10" ht="30" customHeight="1" x14ac:dyDescent="0.5">
      <c r="A21" s="27"/>
      <c r="B21" s="27"/>
      <c r="C21" s="27"/>
      <c r="D21" s="27"/>
      <c r="E21" s="136" t="s">
        <v>25</v>
      </c>
      <c r="F21" s="160">
        <f>F50</f>
        <v>9843.75</v>
      </c>
      <c r="G21" s="158">
        <f>H50</f>
        <v>9966.8836761474613</v>
      </c>
      <c r="H21" s="158">
        <f>J50</f>
        <v>10091.545845729279</v>
      </c>
      <c r="I21" s="158">
        <f>O50</f>
        <v>10410.013523203357</v>
      </c>
      <c r="J21" s="158">
        <f>Y50</f>
        <v>11077.187160136506</v>
      </c>
    </row>
    <row r="22" spans="1:10" ht="21" customHeight="1" x14ac:dyDescent="0.4">
      <c r="A22" s="27"/>
      <c r="B22" s="27"/>
      <c r="C22" s="27"/>
      <c r="D22" s="27"/>
      <c r="E22" s="138" t="s">
        <v>45</v>
      </c>
      <c r="F22" s="163"/>
      <c r="G22" s="162"/>
      <c r="H22" s="162"/>
      <c r="I22" s="162"/>
      <c r="J22" s="162"/>
    </row>
    <row r="23" spans="1:10" ht="26" customHeight="1" x14ac:dyDescent="0.4">
      <c r="A23" s="27"/>
      <c r="B23" s="21" t="s">
        <v>29</v>
      </c>
      <c r="C23" s="27"/>
      <c r="D23" s="27"/>
      <c r="E23" s="84" t="s">
        <v>32</v>
      </c>
      <c r="F23" s="85">
        <f t="shared" ref="F23:F26" si="0">F51</f>
        <v>-2469.1406250000005</v>
      </c>
      <c r="G23" s="86">
        <f t="shared" ref="G23:G26" si="1">H51</f>
        <v>-2500.0266554336549</v>
      </c>
      <c r="H23" s="86">
        <f t="shared" ref="H23:H26" si="2">J51</f>
        <v>-2531.2960829704275</v>
      </c>
      <c r="I23" s="86">
        <f t="shared" ref="I23:I26" si="3">O51</f>
        <v>-2611.1783920701755</v>
      </c>
      <c r="J23" s="87">
        <f>Y51</f>
        <v>-2778.5277793342407</v>
      </c>
    </row>
    <row r="24" spans="1:10" ht="27.75" customHeight="1" x14ac:dyDescent="0.4">
      <c r="A24" s="27"/>
      <c r="B24" s="83" t="s">
        <v>30</v>
      </c>
      <c r="C24" s="25">
        <v>9.7000000000000003E-3</v>
      </c>
      <c r="D24" s="27"/>
      <c r="E24" s="77" t="s">
        <v>33</v>
      </c>
      <c r="F24" s="78">
        <f t="shared" si="0"/>
        <v>1.7500000000000002E-2</v>
      </c>
      <c r="G24" s="78">
        <f t="shared" si="1"/>
        <v>1.7500000000000002E-2</v>
      </c>
      <c r="H24" s="78">
        <f t="shared" si="2"/>
        <v>1.7500000000000002E-2</v>
      </c>
      <c r="I24" s="78">
        <f t="shared" si="3"/>
        <v>1.7500000000000002E-2</v>
      </c>
      <c r="J24" s="79">
        <f>Y52</f>
        <v>1.7500000000000002E-2</v>
      </c>
    </row>
    <row r="25" spans="1:10" ht="37.049999999999997" customHeight="1" x14ac:dyDescent="0.4">
      <c r="A25" s="27"/>
      <c r="B25" s="83" t="s">
        <v>12</v>
      </c>
      <c r="C25" s="26">
        <v>5.8799999999999998E-2</v>
      </c>
      <c r="D25" s="27"/>
      <c r="E25" s="41" t="s">
        <v>46</v>
      </c>
      <c r="F25" s="80">
        <f t="shared" si="0"/>
        <v>-6562.5</v>
      </c>
      <c r="G25" s="81">
        <f t="shared" si="1"/>
        <v>-6644.5891174316412</v>
      </c>
      <c r="H25" s="81">
        <f t="shared" si="2"/>
        <v>-6727.6972304861865</v>
      </c>
      <c r="I25" s="81">
        <f t="shared" si="3"/>
        <v>-6940.009015468906</v>
      </c>
      <c r="J25" s="82">
        <f>Y53</f>
        <v>-7384.7914400910049</v>
      </c>
    </row>
    <row r="26" spans="1:10" ht="26" customHeight="1" x14ac:dyDescent="0.4">
      <c r="A26" s="27"/>
      <c r="B26" s="27"/>
      <c r="C26" s="27"/>
      <c r="D26" s="27"/>
      <c r="E26" s="28" t="s">
        <v>17</v>
      </c>
      <c r="F26" s="29">
        <f t="shared" si="0"/>
        <v>132062.109375</v>
      </c>
      <c r="G26" s="30">
        <f t="shared" si="1"/>
        <v>133714.050251915</v>
      </c>
      <c r="H26" s="30">
        <f t="shared" si="2"/>
        <v>135386.49714199637</v>
      </c>
      <c r="I26" s="30">
        <f t="shared" si="3"/>
        <v>139659.00642504237</v>
      </c>
      <c r="J26" s="31">
        <f>Y54</f>
        <v>148609.69674253132</v>
      </c>
    </row>
    <row r="27" spans="1:10" ht="22.5" x14ac:dyDescent="0.4">
      <c r="A27" s="27"/>
      <c r="B27" s="27"/>
      <c r="C27" s="27"/>
      <c r="D27" s="27"/>
      <c r="E27" s="21" t="s">
        <v>29</v>
      </c>
      <c r="F27" s="124" t="s">
        <v>20</v>
      </c>
      <c r="G27" s="18"/>
      <c r="H27" s="18"/>
      <c r="I27" s="18"/>
      <c r="J27" s="19"/>
    </row>
    <row r="28" spans="1:10" ht="24" customHeight="1" x14ac:dyDescent="0.4">
      <c r="A28" s="27"/>
      <c r="B28" s="27"/>
      <c r="C28" s="27"/>
      <c r="D28" s="27"/>
      <c r="E28" s="33" t="s">
        <v>22</v>
      </c>
      <c r="F28" s="34">
        <v>1</v>
      </c>
      <c r="G28" s="35">
        <v>3</v>
      </c>
      <c r="H28" s="34">
        <v>5</v>
      </c>
      <c r="I28" s="34">
        <v>10</v>
      </c>
      <c r="J28" s="36">
        <v>20</v>
      </c>
    </row>
    <row r="29" spans="1:10" ht="26" customHeight="1" x14ac:dyDescent="0.4">
      <c r="A29" s="27"/>
      <c r="B29" s="27"/>
      <c r="C29" s="27"/>
      <c r="D29" s="27"/>
      <c r="E29" s="37" t="s">
        <v>23</v>
      </c>
      <c r="F29" s="29">
        <f>F57</f>
        <v>75000</v>
      </c>
      <c r="G29" s="30">
        <f>H57</f>
        <v>74789.600795089733</v>
      </c>
      <c r="H29" s="30">
        <f>J57</f>
        <v>74579.819860454954</v>
      </c>
      <c r="I29" s="30">
        <f>O57</f>
        <v>74058.060546556546</v>
      </c>
      <c r="J29" s="31">
        <f>Y57</f>
        <v>73025.987703015839</v>
      </c>
    </row>
    <row r="30" spans="1:10" ht="26" customHeight="1" x14ac:dyDescent="0.4">
      <c r="A30" s="27"/>
      <c r="B30" s="27"/>
      <c r="C30" s="27"/>
      <c r="D30" s="27"/>
      <c r="E30" s="28" t="s">
        <v>31</v>
      </c>
      <c r="F30" s="29">
        <f>F58</f>
        <v>4410</v>
      </c>
      <c r="G30" s="30">
        <f>H58</f>
        <v>4397.6285267512758</v>
      </c>
      <c r="H30" s="30">
        <f>J58</f>
        <v>4385.2934077947511</v>
      </c>
      <c r="I30" s="30">
        <f>O58</f>
        <v>4354.6139601375244</v>
      </c>
      <c r="J30" s="31">
        <f>Y58</f>
        <v>4293.9280769373308</v>
      </c>
    </row>
    <row r="31" spans="1:10" ht="26" customHeight="1" x14ac:dyDescent="0.4">
      <c r="A31" s="27"/>
      <c r="B31" s="27"/>
      <c r="C31" s="27"/>
      <c r="D31" s="27"/>
      <c r="E31" s="28" t="s">
        <v>30</v>
      </c>
      <c r="F31" s="38">
        <f>F59</f>
        <v>-770.27700000000004</v>
      </c>
      <c r="G31" s="39">
        <f>H59</f>
        <v>-768.11612442185776</v>
      </c>
      <c r="H31" s="39">
        <f>J59</f>
        <v>-765.96159870202223</v>
      </c>
      <c r="I31" s="39">
        <f>O59</f>
        <v>-760.6029427149324</v>
      </c>
      <c r="J31" s="40">
        <f>Y59</f>
        <v>-750.00318306554573</v>
      </c>
    </row>
    <row r="32" spans="1:10" ht="36" customHeight="1" x14ac:dyDescent="0.4">
      <c r="A32" s="27"/>
      <c r="B32" s="27"/>
      <c r="C32" s="27"/>
      <c r="D32" s="27"/>
      <c r="E32" s="41" t="s">
        <v>46</v>
      </c>
      <c r="F32" s="38">
        <f>F60</f>
        <v>-3750</v>
      </c>
      <c r="G32" s="39">
        <f>H60</f>
        <v>-3739.4800397544868</v>
      </c>
      <c r="H32" s="39">
        <f>J60</f>
        <v>-3728.9909930227477</v>
      </c>
      <c r="I32" s="39">
        <f>O60</f>
        <v>-3702.9030273278277</v>
      </c>
      <c r="J32" s="40">
        <f>Y60</f>
        <v>-3651.2993851507922</v>
      </c>
    </row>
    <row r="33" spans="1:25" ht="26" customHeight="1" x14ac:dyDescent="0.4">
      <c r="A33" s="27"/>
      <c r="B33" s="27"/>
      <c r="C33" s="27"/>
      <c r="D33" s="27"/>
      <c r="E33" s="28" t="s">
        <v>17</v>
      </c>
      <c r="F33" s="29">
        <f>F61</f>
        <v>74889.722999999998</v>
      </c>
      <c r="G33" s="30">
        <f>H61</f>
        <v>74679.633157664663</v>
      </c>
      <c r="H33" s="30">
        <f>J61</f>
        <v>74470.160676524945</v>
      </c>
      <c r="I33" s="30">
        <f>O61</f>
        <v>73949.168536651297</v>
      </c>
      <c r="J33" s="31">
        <f>Y61</f>
        <v>72918.613211736825</v>
      </c>
    </row>
    <row r="34" spans="1:25" x14ac:dyDescent="0.4">
      <c r="A34" s="27"/>
      <c r="B34" s="27"/>
      <c r="C34" s="27"/>
      <c r="D34" s="27"/>
      <c r="E34" s="42"/>
      <c r="F34" s="27"/>
      <c r="G34" s="27"/>
      <c r="H34" s="27"/>
      <c r="I34" s="27"/>
      <c r="J34" s="27"/>
    </row>
    <row r="35" spans="1:25" x14ac:dyDescent="0.4">
      <c r="A35" s="27"/>
      <c r="B35" s="27"/>
      <c r="C35" s="27"/>
      <c r="D35" s="27"/>
      <c r="E35" s="42"/>
      <c r="F35" s="27"/>
      <c r="G35" s="27"/>
      <c r="H35" s="27"/>
      <c r="I35" s="27"/>
      <c r="J35" s="27"/>
    </row>
    <row r="36" spans="1:25" x14ac:dyDescent="0.4">
      <c r="A36" s="27"/>
      <c r="B36" s="27"/>
      <c r="C36" s="27"/>
      <c r="D36" s="27"/>
      <c r="E36" s="42"/>
      <c r="F36" s="27"/>
      <c r="G36" s="27"/>
      <c r="H36" s="27"/>
      <c r="I36" s="27"/>
      <c r="J36" s="27"/>
    </row>
    <row r="39" spans="1:25" s="116" customFormat="1" x14ac:dyDescent="0.4">
      <c r="D39" s="114"/>
      <c r="E39" s="115"/>
      <c r="F39" s="114"/>
      <c r="G39" s="114"/>
      <c r="H39" s="114"/>
      <c r="I39" s="114"/>
      <c r="J39" s="114"/>
      <c r="K39" s="114"/>
      <c r="L39" s="114"/>
    </row>
    <row r="40" spans="1:25" x14ac:dyDescent="0.4">
      <c r="D40" s="43"/>
      <c r="E40" s="113"/>
      <c r="F40" s="43"/>
      <c r="G40" s="43"/>
      <c r="H40" s="43"/>
      <c r="I40" s="43"/>
      <c r="J40" s="43"/>
      <c r="K40" s="43"/>
      <c r="L40" s="43"/>
    </row>
    <row r="41" spans="1:25" x14ac:dyDescent="0.4">
      <c r="D41" s="43"/>
      <c r="E41" s="113"/>
      <c r="F41" s="43"/>
      <c r="G41" s="43"/>
      <c r="H41" s="43"/>
      <c r="I41" s="43"/>
      <c r="J41" s="43"/>
      <c r="K41" s="43"/>
      <c r="L41" s="43"/>
    </row>
    <row r="42" spans="1:25" x14ac:dyDescent="0.4">
      <c r="D42" s="43"/>
      <c r="E42" s="113"/>
      <c r="F42" s="43"/>
      <c r="G42" s="43"/>
      <c r="H42" s="43"/>
      <c r="I42" s="43"/>
      <c r="J42" s="43"/>
      <c r="K42" s="43"/>
      <c r="L42" s="43"/>
    </row>
    <row r="43" spans="1:25" x14ac:dyDescent="0.4">
      <c r="W43" s="45"/>
    </row>
    <row r="44" spans="1:25" ht="34.049999999999997" customHeight="1" x14ac:dyDescent="0.4">
      <c r="E44" s="125" t="s">
        <v>37</v>
      </c>
    </row>
    <row r="45" spans="1:25" ht="24" customHeight="1" x14ac:dyDescent="0.4">
      <c r="E45" s="21" t="s">
        <v>18</v>
      </c>
      <c r="F45" s="124" t="s">
        <v>19</v>
      </c>
      <c r="G45" s="18"/>
      <c r="H45" s="18"/>
      <c r="I45" s="18"/>
      <c r="J45" s="18"/>
      <c r="K45" s="18"/>
      <c r="L45" s="18"/>
      <c r="M45" s="18"/>
      <c r="N45" s="18"/>
      <c r="O45" s="18"/>
      <c r="P45" s="18"/>
      <c r="Q45" s="18"/>
      <c r="R45" s="18"/>
      <c r="S45" s="18"/>
      <c r="T45" s="18"/>
      <c r="U45" s="18"/>
      <c r="V45" s="18"/>
      <c r="W45" s="18"/>
      <c r="X45" s="18"/>
      <c r="Y45" s="19"/>
    </row>
    <row r="46" spans="1:25" ht="24" customHeight="1" x14ac:dyDescent="0.4">
      <c r="E46" s="126" t="s">
        <v>22</v>
      </c>
      <c r="F46" s="128">
        <v>1</v>
      </c>
      <c r="G46" s="129">
        <v>2</v>
      </c>
      <c r="H46" s="130">
        <v>3</v>
      </c>
      <c r="I46" s="129">
        <v>4</v>
      </c>
      <c r="J46" s="129">
        <v>5</v>
      </c>
      <c r="K46" s="130">
        <v>6</v>
      </c>
      <c r="L46" s="129">
        <v>7</v>
      </c>
      <c r="M46" s="129">
        <v>8</v>
      </c>
      <c r="N46" s="130">
        <v>9</v>
      </c>
      <c r="O46" s="131">
        <v>10</v>
      </c>
      <c r="P46" s="134">
        <v>11</v>
      </c>
      <c r="Q46" s="131">
        <v>12</v>
      </c>
      <c r="R46" s="134">
        <v>13</v>
      </c>
      <c r="S46" s="131">
        <v>14</v>
      </c>
      <c r="T46" s="134">
        <v>15</v>
      </c>
      <c r="U46" s="131">
        <v>16</v>
      </c>
      <c r="V46" s="134">
        <v>17</v>
      </c>
      <c r="W46" s="131">
        <v>18</v>
      </c>
      <c r="X46" s="134">
        <v>19</v>
      </c>
      <c r="Y46" s="133">
        <v>20</v>
      </c>
    </row>
    <row r="47" spans="1:25" ht="24" customHeight="1" x14ac:dyDescent="0.4">
      <c r="E47" s="118" t="s">
        <v>26</v>
      </c>
      <c r="F47" s="46">
        <f>C19+F48+F49</f>
        <v>131250</v>
      </c>
      <c r="G47" s="47">
        <f t="shared" ref="G47:N47" si="4">F54+$C$20+G48+G49</f>
        <v>132068.359375</v>
      </c>
      <c r="H47" s="47">
        <f t="shared" si="4"/>
        <v>132891.78234863281</v>
      </c>
      <c r="I47" s="47">
        <f t="shared" si="4"/>
        <v>133720.300251915</v>
      </c>
      <c r="J47" s="47">
        <f t="shared" si="4"/>
        <v>134553.94460972372</v>
      </c>
      <c r="K47" s="47">
        <f t="shared" si="4"/>
        <v>135392.74714199637</v>
      </c>
      <c r="L47" s="47">
        <f t="shared" si="4"/>
        <v>136236.73976493746</v>
      </c>
      <c r="M47" s="47">
        <f t="shared" si="4"/>
        <v>137085.954592233</v>
      </c>
      <c r="N47" s="47">
        <f t="shared" si="4"/>
        <v>137940.42393627242</v>
      </c>
      <c r="O47" s="48">
        <f t="shared" ref="O47:Y47" si="5">N54+$C$20+O48+O49</f>
        <v>138800.18030937811</v>
      </c>
      <c r="P47" s="48">
        <f t="shared" si="5"/>
        <v>139665.25642504237</v>
      </c>
      <c r="Q47" s="48">
        <f t="shared" si="5"/>
        <v>140535.68519917235</v>
      </c>
      <c r="R47" s="48">
        <f t="shared" si="5"/>
        <v>141411.49975134223</v>
      </c>
      <c r="S47" s="48">
        <f t="shared" si="5"/>
        <v>142292.73340605365</v>
      </c>
      <c r="T47" s="48">
        <f t="shared" si="5"/>
        <v>143179.41969400359</v>
      </c>
      <c r="U47" s="48">
        <f t="shared" si="5"/>
        <v>144071.5923533602</v>
      </c>
      <c r="V47" s="48">
        <f t="shared" si="5"/>
        <v>144969.28533104662</v>
      </c>
      <c r="W47" s="48">
        <f t="shared" si="5"/>
        <v>145872.53278403249</v>
      </c>
      <c r="X47" s="48">
        <f t="shared" si="5"/>
        <v>146781.36908063368</v>
      </c>
      <c r="Y47" s="49">
        <f t="shared" si="5"/>
        <v>147695.82880182008</v>
      </c>
    </row>
    <row r="48" spans="1:25" ht="24" customHeight="1" x14ac:dyDescent="0.4">
      <c r="E48" s="119" t="s">
        <v>13</v>
      </c>
      <c r="F48" s="50">
        <f>IF(C19&lt;=$C$3,C19,$C$3)</f>
        <v>50000</v>
      </c>
      <c r="G48" s="51" cm="1">
        <f t="array" ref="G48">_xlfn.IFS(SUM(F48)&lt;=$C$3,MIN($C$20,$C$3-F48))</f>
        <v>0</v>
      </c>
      <c r="H48" s="51" cm="1">
        <f t="array" ref="H48">_xlfn.IFS(SUM($F48:G48)&lt;=$C$3,MIN($C$20,$C$3-SUM($F48:G48)))</f>
        <v>0</v>
      </c>
      <c r="I48" s="51" cm="1">
        <f t="array" ref="I48">_xlfn.IFS(SUM($F48:H48)&lt;=$C$3,MIN($C$20,$C$3-SUM($F48:H48)))</f>
        <v>0</v>
      </c>
      <c r="J48" s="51" cm="1">
        <f t="array" ref="J48">_xlfn.IFS(SUM($F48:I48)&lt;=$C$3,MIN($C$20,$C$3-SUM($F48:I48)))</f>
        <v>0</v>
      </c>
      <c r="K48" s="51" cm="1">
        <f t="array" ref="K48">_xlfn.IFS(SUM($F48:J48)&lt;=$C$3,MIN($C$20,$C$3-SUM($F48:J48)))</f>
        <v>0</v>
      </c>
      <c r="L48" s="51" cm="1">
        <f t="array" ref="L48">_xlfn.IFS(SUM($F48:K48)&lt;=$C$3,MIN($C$20,$C$3-SUM($F48:K48)))</f>
        <v>0</v>
      </c>
      <c r="M48" s="51" cm="1">
        <f t="array" ref="M48">_xlfn.IFS(SUM($F48:L48)&lt;=$C$3,MIN($C$20,$C$3-SUM($F48:L48)))</f>
        <v>0</v>
      </c>
      <c r="N48" s="51" cm="1">
        <f t="array" ref="N48">_xlfn.IFS(SUM($F48:M48)&lt;=$C$3,MIN($C$20,$C$3-SUM($F48:M48)))</f>
        <v>0</v>
      </c>
      <c r="O48" s="52" cm="1">
        <f t="array" ref="O48">_xlfn.IFS(SUM($F48:N48)&lt;=$C$3,MIN($C$20,$C$3-SUM($F48:N48)))</f>
        <v>0</v>
      </c>
      <c r="P48" s="52" cm="1">
        <f t="array" ref="P48">_xlfn.IFS(SUM($F48:O48)&lt;=$C$3,MIN($C$20,$C$3-SUM($F48:O48)))</f>
        <v>0</v>
      </c>
      <c r="Q48" s="52" cm="1">
        <f t="array" ref="Q48">_xlfn.IFS(SUM($F48:P48)&lt;=$C$3,MIN($C$20,$C$3-SUM($F48:P48)))</f>
        <v>0</v>
      </c>
      <c r="R48" s="52" cm="1">
        <f t="array" ref="R48">_xlfn.IFS(SUM($F48:Q48)&lt;=$C$3,MIN($C$20,$C$3-SUM($F48:Q48)))</f>
        <v>0</v>
      </c>
      <c r="S48" s="52" cm="1">
        <f t="array" ref="S48">_xlfn.IFS(SUM($F48:R48)&lt;=$C$3,MIN($C$20,$C$3-SUM($F48:R48)))</f>
        <v>0</v>
      </c>
      <c r="T48" s="52" cm="1">
        <f t="array" ref="T48">_xlfn.IFS(SUM($F48:S48)&lt;=$C$3,MIN($C$20,$C$3-SUM($F48:S48)))</f>
        <v>0</v>
      </c>
      <c r="U48" s="52" cm="1">
        <f t="array" ref="U48">_xlfn.IFS(SUM($F48:T48)&lt;=$C$3,MIN($C$20,$C$3-SUM($F48:T48)))</f>
        <v>0</v>
      </c>
      <c r="V48" s="52" cm="1">
        <f t="array" ref="V48">_xlfn.IFS(SUM($F48:U48)&lt;=$C$3,MIN($C$20,$C$3-SUM($F48:U48)))</f>
        <v>0</v>
      </c>
      <c r="W48" s="52" cm="1">
        <f t="array" ref="W48">_xlfn.IFS(SUM($F48:V48)&lt;=$C$3,MIN($C$20,$C$3-SUM($F48:V48)))</f>
        <v>0</v>
      </c>
      <c r="X48" s="52" cm="1">
        <f t="array" ref="X48">_xlfn.IFS(SUM($F48:W48)&lt;=$C$3,MIN($C$20,$C$3-SUM($F48:W48)))</f>
        <v>0</v>
      </c>
      <c r="Y48" s="53" cm="1">
        <f t="array" ref="Y48">_xlfn.IFS(SUM($F48:X48)&lt;=$C$3,MIN($C$20,$C$3-SUM($F48:X48)))</f>
        <v>0</v>
      </c>
    </row>
    <row r="49" spans="1:25" ht="24" customHeight="1" x14ac:dyDescent="0.4">
      <c r="E49" s="119" t="s">
        <v>16</v>
      </c>
      <c r="F49" s="50">
        <f>IF(C19&gt;$C$3,$A$4*MAX((C19-$C$4),0),0)</f>
        <v>6250</v>
      </c>
      <c r="G49" s="51">
        <f>IF(SUM($F48:G48)&gt;=$C$3,MIN($A$4*($C$20-G48),$C$4-SUM($F49)),0)</f>
        <v>1.25</v>
      </c>
      <c r="H49" s="51">
        <f>IF(SUM($F48:H48)&gt;=$C$3,MIN($A$4*($C$20-H48),$C$4-SUM($F49:G49)),0)</f>
        <v>1.25</v>
      </c>
      <c r="I49" s="51">
        <f>IF(SUM($F48:I48)&gt;=$C$3,MIN($A$4*($C$20-I48),$C$4-SUM($F49:H49)),0)</f>
        <v>1.25</v>
      </c>
      <c r="J49" s="51">
        <f>IF(SUM($F48:J48)&gt;=$C$3,MIN($A$4*($C$20-J48),$C$4-SUM($F49:I49)),0)</f>
        <v>1.25</v>
      </c>
      <c r="K49" s="51">
        <f>IF(SUM($F48:K48)&gt;=$C$3,MIN($A$4*($C$20-K48),$C$4-SUM($F49:J49)),0)</f>
        <v>1.25</v>
      </c>
      <c r="L49" s="51">
        <f>IF(SUM($F48:L48)&gt;=$C$3,MIN($A$4*($C$20-L48),$C$4-SUM($F49:K49)),0)</f>
        <v>1.25</v>
      </c>
      <c r="M49" s="51">
        <f>IF(SUM($F48:M48)&gt;=$C$3,MIN($A$4*($C$20-M48),$C$4-SUM($F49:L49)),0)</f>
        <v>1.25</v>
      </c>
      <c r="N49" s="51">
        <f>IF(SUM($F48:N48)&gt;=$C$3,MIN($A$4*($C$20-N48),$C$4-SUM($F49:M49)),0)</f>
        <v>1.25</v>
      </c>
      <c r="O49" s="52">
        <f>IF(SUM($F48:O48)&gt;=$C$3,MIN($A$4*($C$20-O48),$C$4-SUM($F49:N49)),0)</f>
        <v>1.25</v>
      </c>
      <c r="P49" s="52">
        <f>IF(SUM($F48:P48)&gt;=$C$3,MIN($A$4*($C$20-P48),$C$4-SUM($F49:O49)),0)</f>
        <v>1.25</v>
      </c>
      <c r="Q49" s="52">
        <f>IF(SUM($F48:Q48)&gt;=$C$3,MIN($A$4*($C$20-Q48),$C$4-SUM($F49:P49)),0)</f>
        <v>1.25</v>
      </c>
      <c r="R49" s="52">
        <f>IF(SUM($F48:R48)&gt;=$C$3,MIN($A$4*($C$20-R48),$C$4-SUM($F49:Q49)),0)</f>
        <v>1.25</v>
      </c>
      <c r="S49" s="52">
        <f>IF(SUM($F48:S48)&gt;=$C$3,MIN($A$4*($C$20-S48),$C$4-SUM($F49:R49)),0)</f>
        <v>1.25</v>
      </c>
      <c r="T49" s="52">
        <f>IF(SUM($F48:T48)&gt;=$C$3,MIN($A$4*($C$20-T48),$C$4-SUM($F49:S49)),0)</f>
        <v>1.25</v>
      </c>
      <c r="U49" s="52">
        <f>IF(SUM($F48:U48)&gt;=$C$3,MIN($A$4*($C$20-U48),$C$4-SUM($F49:T49)),0)</f>
        <v>1.25</v>
      </c>
      <c r="V49" s="52">
        <f>IF(SUM($F48:V48)&gt;=$C$3,MIN($A$4*($C$20-V48),$C$4-SUM($F49:U49)),0)</f>
        <v>1.25</v>
      </c>
      <c r="W49" s="52">
        <f>IF(SUM($F48:W48)&gt;=$C$3,MIN($A$4*($C$20-W48),$C$4-SUM($F49:V49)),0)</f>
        <v>1.25</v>
      </c>
      <c r="X49" s="52">
        <f>IF(SUM($F48:X48)&gt;=$C$3,MIN($A$4*($C$20-X48),$C$4-SUM($F49:W49)),0)</f>
        <v>1.25</v>
      </c>
      <c r="Y49" s="53">
        <f>IF(SUM($F48:Y48)&gt;=$C$3,MIN($A$4*($C$20-Y48),$C$4-SUM($F49:X49)),0)</f>
        <v>1.25</v>
      </c>
    </row>
    <row r="50" spans="1:25" ht="24" customHeight="1" x14ac:dyDescent="0.4">
      <c r="E50" s="120" t="s">
        <v>28</v>
      </c>
      <c r="F50" s="54">
        <f>$C$7*F47</f>
        <v>9843.75</v>
      </c>
      <c r="G50" s="55">
        <f t="shared" ref="G50:Y50" si="6">$C7*G47</f>
        <v>9905.126953125</v>
      </c>
      <c r="H50" s="55">
        <f t="shared" si="6"/>
        <v>9966.8836761474613</v>
      </c>
      <c r="I50" s="55">
        <f t="shared" si="6"/>
        <v>10029.022518893626</v>
      </c>
      <c r="J50" s="55">
        <f t="shared" si="6"/>
        <v>10091.545845729279</v>
      </c>
      <c r="K50" s="55">
        <f t="shared" si="6"/>
        <v>10154.456035649728</v>
      </c>
      <c r="L50" s="55">
        <f t="shared" si="6"/>
        <v>10217.755482370309</v>
      </c>
      <c r="M50" s="55">
        <f t="shared" si="6"/>
        <v>10281.446594417475</v>
      </c>
      <c r="N50" s="55">
        <f t="shared" si="6"/>
        <v>10345.531795220431</v>
      </c>
      <c r="O50" s="56">
        <f t="shared" si="6"/>
        <v>10410.013523203357</v>
      </c>
      <c r="P50" s="56">
        <f t="shared" si="6"/>
        <v>10474.894231878177</v>
      </c>
      <c r="Q50" s="56">
        <f t="shared" si="6"/>
        <v>10540.176389937926</v>
      </c>
      <c r="R50" s="56">
        <f t="shared" si="6"/>
        <v>10605.862481350667</v>
      </c>
      <c r="S50" s="56">
        <f t="shared" si="6"/>
        <v>10671.955005454023</v>
      </c>
      <c r="T50" s="56">
        <f t="shared" si="6"/>
        <v>10738.456477050269</v>
      </c>
      <c r="U50" s="56">
        <f t="shared" si="6"/>
        <v>10805.369426502015</v>
      </c>
      <c r="V50" s="56">
        <f t="shared" si="6"/>
        <v>10872.696399828495</v>
      </c>
      <c r="W50" s="56">
        <f t="shared" si="6"/>
        <v>10940.439958802437</v>
      </c>
      <c r="X50" s="56">
        <f t="shared" si="6"/>
        <v>11008.602681047525</v>
      </c>
      <c r="Y50" s="57">
        <f t="shared" si="6"/>
        <v>11077.187160136506</v>
      </c>
    </row>
    <row r="51" spans="1:25" ht="24" customHeight="1" x14ac:dyDescent="0.4">
      <c r="E51" s="120" t="s">
        <v>32</v>
      </c>
      <c r="F51" s="58">
        <f>-F$52*(F47+F50)</f>
        <v>-2469.1406250000005</v>
      </c>
      <c r="G51" s="59">
        <f t="shared" ref="G51:N51" si="7">-G$52*(G47+G50)</f>
        <v>-2484.536010742188</v>
      </c>
      <c r="H51" s="59">
        <f t="shared" si="7"/>
        <v>-2500.0266554336549</v>
      </c>
      <c r="I51" s="59">
        <f t="shared" si="7"/>
        <v>-2515.6131484891512</v>
      </c>
      <c r="J51" s="59">
        <f t="shared" si="7"/>
        <v>-2531.2960829704275</v>
      </c>
      <c r="K51" s="59">
        <f t="shared" si="7"/>
        <v>-2547.0760556088067</v>
      </c>
      <c r="L51" s="59">
        <f t="shared" si="7"/>
        <v>-2562.9536668278861</v>
      </c>
      <c r="M51" s="59">
        <f t="shared" si="7"/>
        <v>-2578.9295207663836</v>
      </c>
      <c r="N51" s="59">
        <f t="shared" si="7"/>
        <v>-2595.0042253011247</v>
      </c>
      <c r="O51" s="60">
        <f t="shared" ref="O51:Y51" si="8">-O$52*(O47+O50)</f>
        <v>-2611.1783920701755</v>
      </c>
      <c r="P51" s="60">
        <f t="shared" si="8"/>
        <v>-2627.4526364961102</v>
      </c>
      <c r="Q51" s="60">
        <f t="shared" si="8"/>
        <v>-2643.8275778094303</v>
      </c>
      <c r="R51" s="60">
        <f t="shared" si="8"/>
        <v>-2660.3038390721258</v>
      </c>
      <c r="S51" s="60">
        <f t="shared" si="8"/>
        <v>-2676.8820472013845</v>
      </c>
      <c r="T51" s="60">
        <f t="shared" si="8"/>
        <v>-2693.5628329934425</v>
      </c>
      <c r="U51" s="60">
        <f t="shared" si="8"/>
        <v>-2710.346831147589</v>
      </c>
      <c r="V51" s="60">
        <f t="shared" si="8"/>
        <v>-2727.2346802903148</v>
      </c>
      <c r="W51" s="60">
        <f t="shared" si="8"/>
        <v>-2744.2270229996111</v>
      </c>
      <c r="X51" s="60">
        <f t="shared" si="8"/>
        <v>-2761.324505829421</v>
      </c>
      <c r="Y51" s="61">
        <f t="shared" si="8"/>
        <v>-2778.5277793342407</v>
      </c>
    </row>
    <row r="52" spans="1:25" ht="24" customHeight="1" x14ac:dyDescent="0.4">
      <c r="E52" s="119" t="s">
        <v>33</v>
      </c>
      <c r="F52" s="62" cm="1">
        <f t="array" ref="F52">_xlfn.IFS(F47&lt;'Politique frais d''admin'!$D$7,'Politique frais d''admin'!$F$7,AND(F47&gt;'Politique frais d''admin'!$D$8,F47&lt;'Politique frais d''admin'!$D$9),'Politique frais d''admin'!$F$8,(AND(F47&gt;='Politique frais d''admin'!$D$9,F47&lt;'Politique frais d''admin'!$D$10)),'Politique frais d''admin'!$F$9,(AND(F47&gt;='Politique frais d''admin'!$D$10,F47&lt;'Politique frais d''admin'!$D$11)),'Politique frais d''admin'!$F$10,(AND(F47&gt;='Politique frais d''admin'!$D$11,F47&lt;'Politique frais d''admin'!$D$12)),'Politique frais d''admin'!$F$11,(F47&gt;='Politique frais d''admin'!$D$12),'Politique frais d''admin'!$F$12)</f>
        <v>1.7500000000000002E-2</v>
      </c>
      <c r="G52" s="63" cm="1">
        <f t="array" ref="G52">_xlfn.IFS(G47&lt;'Politique frais d''admin'!$D$7,'Politique frais d''admin'!$F$7,AND(G47&gt;'Politique frais d''admin'!$D$8,G47&lt;'Politique frais d''admin'!$D$9),'Politique frais d''admin'!$F$8,(AND(G47&gt;='Politique frais d''admin'!$D$9,G47&lt;'Politique frais d''admin'!$D$10)),'Politique frais d''admin'!$F$9,(AND(G47&gt;='Politique frais d''admin'!$D$10,G47&lt;'Politique frais d''admin'!$D$11)),'Politique frais d''admin'!$F$10,(AND(G47&gt;='Politique frais d''admin'!$D$11,G47&lt;'Politique frais d''admin'!$D$12)),'Politique frais d''admin'!$F$11,(G47&gt;='Politique frais d''admin'!$D$12),'Politique frais d''admin'!$F$12)</f>
        <v>1.7500000000000002E-2</v>
      </c>
      <c r="H52" s="63" cm="1">
        <f t="array" ref="H52">_xlfn.IFS(H47&lt;'Politique frais d''admin'!$D$7,'Politique frais d''admin'!$F$7,AND(H47&gt;'Politique frais d''admin'!$D$8,H47&lt;'Politique frais d''admin'!$D$9),'Politique frais d''admin'!$F$8,(AND(H47&gt;='Politique frais d''admin'!$D$9,H47&lt;'Politique frais d''admin'!$D$10)),'Politique frais d''admin'!$F$9,(AND(H47&gt;='Politique frais d''admin'!$D$10,H47&lt;'Politique frais d''admin'!$D$11)),'Politique frais d''admin'!$F$10,(AND(H47&gt;='Politique frais d''admin'!$D$11,H47&lt;'Politique frais d''admin'!$D$12)),'Politique frais d''admin'!$F$11,(H47&gt;='Politique frais d''admin'!$D$12),'Politique frais d''admin'!$F$12)</f>
        <v>1.7500000000000002E-2</v>
      </c>
      <c r="I52" s="63" cm="1">
        <f t="array" ref="I52">_xlfn.IFS(I47&lt;'Politique frais d''admin'!$D$7,'Politique frais d''admin'!$F$7,AND(I47&gt;'Politique frais d''admin'!$D$8,I47&lt;'Politique frais d''admin'!$D$9),'Politique frais d''admin'!$F$8,(AND(I47&gt;='Politique frais d''admin'!$D$9,I47&lt;'Politique frais d''admin'!$D$10)),'Politique frais d''admin'!$F$9,(AND(I47&gt;='Politique frais d''admin'!$D$10,I47&lt;'Politique frais d''admin'!$D$11)),'Politique frais d''admin'!$F$10,(AND(I47&gt;='Politique frais d''admin'!$D$11,I47&lt;'Politique frais d''admin'!$D$12)),'Politique frais d''admin'!$F$11,(I47&gt;='Politique frais d''admin'!$D$12),'Politique frais d''admin'!$F$12)</f>
        <v>1.7500000000000002E-2</v>
      </c>
      <c r="J52" s="63" cm="1">
        <f t="array" ref="J52">_xlfn.IFS(J47&lt;'Politique frais d''admin'!$D$7,'Politique frais d''admin'!$F$7,AND(J47&gt;'Politique frais d''admin'!$D$8,J47&lt;'Politique frais d''admin'!$D$9),'Politique frais d''admin'!$F$8,(AND(J47&gt;='Politique frais d''admin'!$D$9,J47&lt;'Politique frais d''admin'!$D$10)),'Politique frais d''admin'!$F$9,(AND(J47&gt;='Politique frais d''admin'!$D$10,J47&lt;'Politique frais d''admin'!$D$11)),'Politique frais d''admin'!$F$10,(AND(J47&gt;='Politique frais d''admin'!$D$11,J47&lt;'Politique frais d''admin'!$D$12)),'Politique frais d''admin'!$F$11,(J47&gt;='Politique frais d''admin'!$D$12),'Politique frais d''admin'!$F$12)</f>
        <v>1.7500000000000002E-2</v>
      </c>
      <c r="K52" s="63" cm="1">
        <f t="array" ref="K52">_xlfn.IFS(K47&lt;'Politique frais d''admin'!$D$7,'Politique frais d''admin'!$F$7,AND(K47&gt;'Politique frais d''admin'!$D$8,K47&lt;'Politique frais d''admin'!$D$9),'Politique frais d''admin'!$F$8,(AND(K47&gt;='Politique frais d''admin'!$D$9,K47&lt;'Politique frais d''admin'!$D$10)),'Politique frais d''admin'!$F$9,(AND(K47&gt;='Politique frais d''admin'!$D$10,K47&lt;'Politique frais d''admin'!$D$11)),'Politique frais d''admin'!$F$10,(AND(K47&gt;='Politique frais d''admin'!$D$11,K47&lt;'Politique frais d''admin'!$D$12)),'Politique frais d''admin'!$F$11,(K47&gt;='Politique frais d''admin'!$D$12),'Politique frais d''admin'!$F$12)</f>
        <v>1.7500000000000002E-2</v>
      </c>
      <c r="L52" s="63" cm="1">
        <f t="array" ref="L52">_xlfn.IFS(L47&lt;'Politique frais d''admin'!$D$7,'Politique frais d''admin'!$F$7,AND(L47&gt;'Politique frais d''admin'!$D$8,L47&lt;'Politique frais d''admin'!$D$9),'Politique frais d''admin'!$F$8,(AND(L47&gt;='Politique frais d''admin'!$D$9,L47&lt;'Politique frais d''admin'!$D$10)),'Politique frais d''admin'!$F$9,(AND(L47&gt;='Politique frais d''admin'!$D$10,L47&lt;'Politique frais d''admin'!$D$11)),'Politique frais d''admin'!$F$10,(AND(L47&gt;='Politique frais d''admin'!$D$11,L47&lt;'Politique frais d''admin'!$D$12)),'Politique frais d''admin'!$F$11,(L47&gt;='Politique frais d''admin'!$D$12),'Politique frais d''admin'!$F$12)</f>
        <v>1.7500000000000002E-2</v>
      </c>
      <c r="M52" s="63" cm="1">
        <f t="array" ref="M52">_xlfn.IFS(M47&lt;'Politique frais d''admin'!$D$7,'Politique frais d''admin'!$F$7,AND(M47&gt;'Politique frais d''admin'!$D$8,M47&lt;'Politique frais d''admin'!$D$9),'Politique frais d''admin'!$F$8,(AND(M47&gt;='Politique frais d''admin'!$D$9,M47&lt;'Politique frais d''admin'!$D$10)),'Politique frais d''admin'!$F$9,(AND(M47&gt;='Politique frais d''admin'!$D$10,M47&lt;'Politique frais d''admin'!$D$11)),'Politique frais d''admin'!$F$10,(AND(M47&gt;='Politique frais d''admin'!$D$11,M47&lt;'Politique frais d''admin'!$D$12)),'Politique frais d''admin'!$F$11,(M47&gt;='Politique frais d''admin'!$D$12),'Politique frais d''admin'!$F$12)</f>
        <v>1.7500000000000002E-2</v>
      </c>
      <c r="N52" s="63" cm="1">
        <f t="array" ref="N52">_xlfn.IFS(N47&lt;'Politique frais d''admin'!$D$7,'Politique frais d''admin'!$F$7,AND(N47&gt;'Politique frais d''admin'!$D$8,N47&lt;'Politique frais d''admin'!$D$9),'Politique frais d''admin'!$F$8,(AND(N47&gt;='Politique frais d''admin'!$D$9,N47&lt;'Politique frais d''admin'!$D$10)),'Politique frais d''admin'!$F$9,(AND(N47&gt;='Politique frais d''admin'!$D$10,N47&lt;'Politique frais d''admin'!$D$11)),'Politique frais d''admin'!$F$10,(AND(N47&gt;='Politique frais d''admin'!$D$11,N47&lt;'Politique frais d''admin'!$D$12)),'Politique frais d''admin'!$F$11,(N47&gt;='Politique frais d''admin'!$D$12),'Politique frais d''admin'!$F$12)</f>
        <v>1.7500000000000002E-2</v>
      </c>
      <c r="O52" s="64" cm="1">
        <f t="array" ref="O52">_xlfn.IFS(O47&lt;'Politique frais d''admin'!$D$7,'Politique frais d''admin'!$F$7,AND(O47&gt;'Politique frais d''admin'!$D$8,O47&lt;'Politique frais d''admin'!$D$9),'Politique frais d''admin'!$F$8,(AND(O47&gt;='Politique frais d''admin'!$D$9,O47&lt;'Politique frais d''admin'!$D$10)),'Politique frais d''admin'!$F$9,(AND(O47&gt;='Politique frais d''admin'!$D$10,O47&lt;'Politique frais d''admin'!$D$11)),'Politique frais d''admin'!$F$10,(AND(O47&gt;='Politique frais d''admin'!$D$11,O47&lt;'Politique frais d''admin'!$D$12)),'Politique frais d''admin'!$F$11,(O47&gt;='Politique frais d''admin'!$D$12),'Politique frais d''admin'!$F$12)</f>
        <v>1.7500000000000002E-2</v>
      </c>
      <c r="P52" s="64" cm="1">
        <f t="array" ref="P52">_xlfn.IFS(P47&lt;'Politique frais d''admin'!$D$7,'Politique frais d''admin'!$F$7,AND(P47&gt;'Politique frais d''admin'!$D$8,P47&lt;'Politique frais d''admin'!$D$9),'Politique frais d''admin'!$F$8,(AND(P47&gt;='Politique frais d''admin'!$D$9,P47&lt;'Politique frais d''admin'!$D$10)),'Politique frais d''admin'!$F$9,(AND(P47&gt;='Politique frais d''admin'!$D$10,P47&lt;'Politique frais d''admin'!$D$11)),'Politique frais d''admin'!$F$10,(AND(P47&gt;='Politique frais d''admin'!$D$11,P47&lt;'Politique frais d''admin'!$D$12)),'Politique frais d''admin'!$F$11,(P47&gt;='Politique frais d''admin'!$D$12),'Politique frais d''admin'!$F$12)</f>
        <v>1.7500000000000002E-2</v>
      </c>
      <c r="Q52" s="64" cm="1">
        <f t="array" ref="Q52">_xlfn.IFS(Q47&lt;'Politique frais d''admin'!$D$7,'Politique frais d''admin'!$F$7,AND(Q47&gt;'Politique frais d''admin'!$D$8,Q47&lt;'Politique frais d''admin'!$D$9),'Politique frais d''admin'!$F$8,(AND(Q47&gt;='Politique frais d''admin'!$D$9,Q47&lt;'Politique frais d''admin'!$D$10)),'Politique frais d''admin'!$F$9,(AND(Q47&gt;='Politique frais d''admin'!$D$10,Q47&lt;'Politique frais d''admin'!$D$11)),'Politique frais d''admin'!$F$10,(AND(Q47&gt;='Politique frais d''admin'!$D$11,Q47&lt;'Politique frais d''admin'!$D$12)),'Politique frais d''admin'!$F$11,(Q47&gt;='Politique frais d''admin'!$D$12),'Politique frais d''admin'!$F$12)</f>
        <v>1.7500000000000002E-2</v>
      </c>
      <c r="R52" s="64" cm="1">
        <f t="array" ref="R52">_xlfn.IFS(R47&lt;'Politique frais d''admin'!$D$7,'Politique frais d''admin'!$F$7,AND(R47&gt;'Politique frais d''admin'!$D$8,R47&lt;'Politique frais d''admin'!$D$9),'Politique frais d''admin'!$F$8,(AND(R47&gt;='Politique frais d''admin'!$D$9,R47&lt;'Politique frais d''admin'!$D$10)),'Politique frais d''admin'!$F$9,(AND(R47&gt;='Politique frais d''admin'!$D$10,R47&lt;'Politique frais d''admin'!$D$11)),'Politique frais d''admin'!$F$10,(AND(R47&gt;='Politique frais d''admin'!$D$11,R47&lt;'Politique frais d''admin'!$D$12)),'Politique frais d''admin'!$F$11,(R47&gt;='Politique frais d''admin'!$D$12),'Politique frais d''admin'!$F$12)</f>
        <v>1.7500000000000002E-2</v>
      </c>
      <c r="S52" s="64" cm="1">
        <f t="array" ref="S52">_xlfn.IFS(S47&lt;'Politique frais d''admin'!$D$7,'Politique frais d''admin'!$F$7,AND(S47&gt;'Politique frais d''admin'!$D$8,S47&lt;'Politique frais d''admin'!$D$9),'Politique frais d''admin'!$F$8,(AND(S47&gt;='Politique frais d''admin'!$D$9,S47&lt;'Politique frais d''admin'!$D$10)),'Politique frais d''admin'!$F$9,(AND(S47&gt;='Politique frais d''admin'!$D$10,S47&lt;'Politique frais d''admin'!$D$11)),'Politique frais d''admin'!$F$10,(AND(S47&gt;='Politique frais d''admin'!$D$11,S47&lt;'Politique frais d''admin'!$D$12)),'Politique frais d''admin'!$F$11,(S47&gt;='Politique frais d''admin'!$D$12),'Politique frais d''admin'!$F$12)</f>
        <v>1.7500000000000002E-2</v>
      </c>
      <c r="T52" s="64" cm="1">
        <f t="array" ref="T52">_xlfn.IFS(T47&lt;'Politique frais d''admin'!$D$7,'Politique frais d''admin'!$F$7,AND(T47&gt;'Politique frais d''admin'!$D$8,T47&lt;'Politique frais d''admin'!$D$9),'Politique frais d''admin'!$F$8,(AND(T47&gt;='Politique frais d''admin'!$D$9,T47&lt;'Politique frais d''admin'!$D$10)),'Politique frais d''admin'!$F$9,(AND(T47&gt;='Politique frais d''admin'!$D$10,T47&lt;'Politique frais d''admin'!$D$11)),'Politique frais d''admin'!$F$10,(AND(T47&gt;='Politique frais d''admin'!$D$11,T47&lt;'Politique frais d''admin'!$D$12)),'Politique frais d''admin'!$F$11,(T47&gt;='Politique frais d''admin'!$D$12),'Politique frais d''admin'!$F$12)</f>
        <v>1.7500000000000002E-2</v>
      </c>
      <c r="U52" s="64" cm="1">
        <f t="array" ref="U52">_xlfn.IFS(U47&lt;'Politique frais d''admin'!$D$7,'Politique frais d''admin'!$F$7,AND(U47&gt;'Politique frais d''admin'!$D$8,U47&lt;'Politique frais d''admin'!$D$9),'Politique frais d''admin'!$F$8,(AND(U47&gt;='Politique frais d''admin'!$D$9,U47&lt;'Politique frais d''admin'!$D$10)),'Politique frais d''admin'!$F$9,(AND(U47&gt;='Politique frais d''admin'!$D$10,U47&lt;'Politique frais d''admin'!$D$11)),'Politique frais d''admin'!$F$10,(AND(U47&gt;='Politique frais d''admin'!$D$11,U47&lt;'Politique frais d''admin'!$D$12)),'Politique frais d''admin'!$F$11,(U47&gt;='Politique frais d''admin'!$D$12),'Politique frais d''admin'!$F$12)</f>
        <v>1.7500000000000002E-2</v>
      </c>
      <c r="V52" s="64" cm="1">
        <f t="array" ref="V52">_xlfn.IFS(V47&lt;'Politique frais d''admin'!$D$7,'Politique frais d''admin'!$F$7,AND(V47&gt;'Politique frais d''admin'!$D$8,V47&lt;'Politique frais d''admin'!$D$9),'Politique frais d''admin'!$F$8,(AND(V47&gt;='Politique frais d''admin'!$D$9,V47&lt;'Politique frais d''admin'!$D$10)),'Politique frais d''admin'!$F$9,(AND(V47&gt;='Politique frais d''admin'!$D$10,V47&lt;'Politique frais d''admin'!$D$11)),'Politique frais d''admin'!$F$10,(AND(V47&gt;='Politique frais d''admin'!$D$11,V47&lt;'Politique frais d''admin'!$D$12)),'Politique frais d''admin'!$F$11,(V47&gt;='Politique frais d''admin'!$D$12),'Politique frais d''admin'!$F$12)</f>
        <v>1.7500000000000002E-2</v>
      </c>
      <c r="W52" s="64" cm="1">
        <f t="array" ref="W52">_xlfn.IFS(W47&lt;'Politique frais d''admin'!$D$7,'Politique frais d''admin'!$F$7,AND(W47&gt;'Politique frais d''admin'!$D$8,W47&lt;'Politique frais d''admin'!$D$9),'Politique frais d''admin'!$F$8,(AND(W47&gt;='Politique frais d''admin'!$D$9,W47&lt;'Politique frais d''admin'!$D$10)),'Politique frais d''admin'!$F$9,(AND(W47&gt;='Politique frais d''admin'!$D$10,W47&lt;'Politique frais d''admin'!$D$11)),'Politique frais d''admin'!$F$10,(AND(W47&gt;='Politique frais d''admin'!$D$11,W47&lt;'Politique frais d''admin'!$D$12)),'Politique frais d''admin'!$F$11,(W47&gt;='Politique frais d''admin'!$D$12),'Politique frais d''admin'!$F$12)</f>
        <v>1.7500000000000002E-2</v>
      </c>
      <c r="X52" s="64" cm="1">
        <f t="array" ref="X52">_xlfn.IFS(X47&lt;'Politique frais d''admin'!$D$7,'Politique frais d''admin'!$F$7,AND(X47&gt;'Politique frais d''admin'!$D$8,X47&lt;'Politique frais d''admin'!$D$9),'Politique frais d''admin'!$F$8,(AND(X47&gt;='Politique frais d''admin'!$D$9,X47&lt;'Politique frais d''admin'!$D$10)),'Politique frais d''admin'!$F$9,(AND(X47&gt;='Politique frais d''admin'!$D$10,X47&lt;'Politique frais d''admin'!$D$11)),'Politique frais d''admin'!$F$10,(AND(X47&gt;='Politique frais d''admin'!$D$11,X47&lt;'Politique frais d''admin'!$D$12)),'Politique frais d''admin'!$F$11,(X47&gt;='Politique frais d''admin'!$D$12),'Politique frais d''admin'!$F$12)</f>
        <v>1.7500000000000002E-2</v>
      </c>
      <c r="Y52" s="65" cm="1">
        <f t="array" ref="Y52">_xlfn.IFS(Y47&lt;'Politique frais d''admin'!$D$7,'Politique frais d''admin'!$F$7,AND(Y47&gt;'Politique frais d''admin'!$D$8,Y47&lt;'Politique frais d''admin'!$D$9),'Politique frais d''admin'!$F$8,(AND(Y47&gt;='Politique frais d''admin'!$D$9,Y47&lt;'Politique frais d''admin'!$D$10)),'Politique frais d''admin'!$F$9,(AND(Y47&gt;='Politique frais d''admin'!$D$10,Y47&lt;'Politique frais d''admin'!$D$11)),'Politique frais d''admin'!$F$10,(AND(Y47&gt;='Politique frais d''admin'!$D$11,Y47&lt;'Politique frais d''admin'!$D$12)),'Politique frais d''admin'!$F$11,(Y47&gt;='Politique frais d''admin'!$D$12),'Politique frais d''admin'!$F$12)</f>
        <v>1.7500000000000002E-2</v>
      </c>
    </row>
    <row r="53" spans="1:25" ht="24" customHeight="1" x14ac:dyDescent="0.4">
      <c r="E53" s="120" t="s">
        <v>21</v>
      </c>
      <c r="F53" s="58">
        <f>-$C$6*F47</f>
        <v>-6562.5</v>
      </c>
      <c r="G53" s="59">
        <f t="shared" ref="G53:N53" si="9">-$C$6*G47</f>
        <v>-6603.41796875</v>
      </c>
      <c r="H53" s="59">
        <f t="shared" si="9"/>
        <v>-6644.5891174316412</v>
      </c>
      <c r="I53" s="59">
        <f t="shared" si="9"/>
        <v>-6686.0150125957507</v>
      </c>
      <c r="J53" s="59">
        <f t="shared" si="9"/>
        <v>-6727.6972304861865</v>
      </c>
      <c r="K53" s="59">
        <f t="shared" si="9"/>
        <v>-6769.6373570998185</v>
      </c>
      <c r="L53" s="59">
        <f t="shared" si="9"/>
        <v>-6811.8369882468733</v>
      </c>
      <c r="M53" s="59">
        <f t="shared" si="9"/>
        <v>-6854.2977296116505</v>
      </c>
      <c r="N53" s="59">
        <f t="shared" si="9"/>
        <v>-6897.0211968136209</v>
      </c>
      <c r="O53" s="59">
        <f t="shared" ref="O53:Y53" si="10">-$C$6*O47</f>
        <v>-6940.009015468906</v>
      </c>
      <c r="P53" s="60">
        <f t="shared" si="10"/>
        <v>-6983.2628212521195</v>
      </c>
      <c r="Q53" s="60">
        <f t="shared" si="10"/>
        <v>-7026.7842599586183</v>
      </c>
      <c r="R53" s="60">
        <f t="shared" si="10"/>
        <v>-7070.5749875671117</v>
      </c>
      <c r="S53" s="60">
        <f t="shared" si="10"/>
        <v>-7114.6366703026833</v>
      </c>
      <c r="T53" s="60">
        <f t="shared" si="10"/>
        <v>-7158.9709847001795</v>
      </c>
      <c r="U53" s="60">
        <f t="shared" si="10"/>
        <v>-7203.5796176680105</v>
      </c>
      <c r="V53" s="60">
        <f t="shared" si="10"/>
        <v>-7248.4642665523315</v>
      </c>
      <c r="W53" s="60">
        <f t="shared" si="10"/>
        <v>-7293.626639201625</v>
      </c>
      <c r="X53" s="60">
        <f t="shared" si="10"/>
        <v>-7339.0684540316843</v>
      </c>
      <c r="Y53" s="61">
        <f t="shared" si="10"/>
        <v>-7384.7914400910049</v>
      </c>
    </row>
    <row r="54" spans="1:25" ht="24" customHeight="1" x14ac:dyDescent="0.4">
      <c r="E54" s="121" t="s">
        <v>17</v>
      </c>
      <c r="F54" s="66">
        <f>F47+F50+F51+F53</f>
        <v>132062.109375</v>
      </c>
      <c r="G54" s="67">
        <f t="shared" ref="G54:N54" si="11">G47+G50+G51+G53</f>
        <v>132885.53234863281</v>
      </c>
      <c r="H54" s="67">
        <f t="shared" si="11"/>
        <v>133714.050251915</v>
      </c>
      <c r="I54" s="67">
        <f t="shared" si="11"/>
        <v>134547.69460972372</v>
      </c>
      <c r="J54" s="67">
        <f t="shared" si="11"/>
        <v>135386.49714199637</v>
      </c>
      <c r="K54" s="67">
        <f t="shared" si="11"/>
        <v>136230.48976493746</v>
      </c>
      <c r="L54" s="67">
        <f t="shared" si="11"/>
        <v>137079.704592233</v>
      </c>
      <c r="M54" s="67">
        <f t="shared" si="11"/>
        <v>137934.17393627242</v>
      </c>
      <c r="N54" s="67">
        <f t="shared" si="11"/>
        <v>138793.93030937811</v>
      </c>
      <c r="O54" s="68">
        <f t="shared" ref="O54:Y54" si="12">O47+O50+O51+O53</f>
        <v>139659.00642504237</v>
      </c>
      <c r="P54" s="68">
        <f t="shared" si="12"/>
        <v>140529.43519917235</v>
      </c>
      <c r="Q54" s="68">
        <f t="shared" si="12"/>
        <v>141405.24975134223</v>
      </c>
      <c r="R54" s="68">
        <f t="shared" si="12"/>
        <v>142286.48340605365</v>
      </c>
      <c r="S54" s="68">
        <f t="shared" si="12"/>
        <v>143173.16969400359</v>
      </c>
      <c r="T54" s="68">
        <f t="shared" si="12"/>
        <v>144065.3423533602</v>
      </c>
      <c r="U54" s="68">
        <f t="shared" si="12"/>
        <v>144963.03533104662</v>
      </c>
      <c r="V54" s="68">
        <f t="shared" si="12"/>
        <v>145866.28278403249</v>
      </c>
      <c r="W54" s="68">
        <f t="shared" si="12"/>
        <v>146775.11908063368</v>
      </c>
      <c r="X54" s="68">
        <f t="shared" si="12"/>
        <v>147689.57880182008</v>
      </c>
      <c r="Y54" s="69">
        <f t="shared" si="12"/>
        <v>148609.69674253132</v>
      </c>
    </row>
    <row r="55" spans="1:25" ht="24" customHeight="1" x14ac:dyDescent="0.4">
      <c r="E55" s="21" t="s">
        <v>29</v>
      </c>
      <c r="F55" s="124" t="s">
        <v>20</v>
      </c>
      <c r="G55" s="18"/>
      <c r="H55" s="18"/>
      <c r="I55" s="18"/>
      <c r="J55" s="18"/>
      <c r="K55" s="18"/>
      <c r="L55" s="18"/>
      <c r="M55" s="18"/>
      <c r="N55" s="18"/>
      <c r="O55" s="18"/>
      <c r="P55" s="18"/>
      <c r="Q55" s="18"/>
      <c r="R55" s="18"/>
      <c r="S55" s="18"/>
      <c r="T55" s="18"/>
      <c r="U55" s="18"/>
      <c r="V55" s="18"/>
      <c r="W55" s="18"/>
      <c r="X55" s="18"/>
      <c r="Y55" s="19"/>
    </row>
    <row r="56" spans="1:25" ht="24" customHeight="1" x14ac:dyDescent="0.4">
      <c r="E56" s="127" t="s">
        <v>22</v>
      </c>
      <c r="F56" s="128">
        <v>1</v>
      </c>
      <c r="G56" s="129">
        <v>2</v>
      </c>
      <c r="H56" s="130">
        <v>3</v>
      </c>
      <c r="I56" s="129">
        <v>4</v>
      </c>
      <c r="J56" s="129">
        <v>5</v>
      </c>
      <c r="K56" s="130">
        <v>6</v>
      </c>
      <c r="L56" s="129">
        <v>7</v>
      </c>
      <c r="M56" s="129">
        <v>8</v>
      </c>
      <c r="N56" s="130">
        <v>9</v>
      </c>
      <c r="O56" s="131">
        <v>10</v>
      </c>
      <c r="P56" s="132">
        <v>11</v>
      </c>
      <c r="Q56" s="131">
        <v>12</v>
      </c>
      <c r="R56" s="132">
        <v>13</v>
      </c>
      <c r="S56" s="131">
        <v>14</v>
      </c>
      <c r="T56" s="132">
        <v>15</v>
      </c>
      <c r="U56" s="131">
        <v>16</v>
      </c>
      <c r="V56" s="132">
        <v>17</v>
      </c>
      <c r="W56" s="131">
        <v>18</v>
      </c>
      <c r="X56" s="132">
        <v>19</v>
      </c>
      <c r="Y56" s="133">
        <v>20</v>
      </c>
    </row>
    <row r="57" spans="1:25" ht="24" customHeight="1" x14ac:dyDescent="0.4">
      <c r="E57" s="122" t="s">
        <v>23</v>
      </c>
      <c r="F57" s="46">
        <f>C19</f>
        <v>75000</v>
      </c>
      <c r="G57" s="47">
        <f t="shared" ref="G57:N57" si="13">F61+$C$20</f>
        <v>74894.722999999998</v>
      </c>
      <c r="H57" s="47">
        <f t="shared" si="13"/>
        <v>74789.600795089733</v>
      </c>
      <c r="I57" s="47">
        <f t="shared" si="13"/>
        <v>74684.633157664663</v>
      </c>
      <c r="J57" s="47">
        <f t="shared" si="13"/>
        <v>74579.819860454954</v>
      </c>
      <c r="K57" s="47">
        <f t="shared" si="13"/>
        <v>74475.160676524945</v>
      </c>
      <c r="L57" s="47">
        <f t="shared" si="13"/>
        <v>74370.655379272619</v>
      </c>
      <c r="M57" s="47">
        <f t="shared" si="13"/>
        <v>74266.303742429154</v>
      </c>
      <c r="N57" s="47">
        <f t="shared" si="13"/>
        <v>74162.10554005843</v>
      </c>
      <c r="O57" s="48">
        <f t="shared" ref="O57:Y57" si="14">N61+$C$20</f>
        <v>74058.060546556546</v>
      </c>
      <c r="P57" s="48">
        <f t="shared" si="14"/>
        <v>73954.168536651297</v>
      </c>
      <c r="Q57" s="48">
        <f t="shared" si="14"/>
        <v>73850.42928540174</v>
      </c>
      <c r="R57" s="48">
        <f t="shared" si="14"/>
        <v>73746.842568197666</v>
      </c>
      <c r="S57" s="48">
        <f t="shared" si="14"/>
        <v>73643.408160759078</v>
      </c>
      <c r="T57" s="48">
        <f t="shared" si="14"/>
        <v>73540.125839135813</v>
      </c>
      <c r="U57" s="48">
        <f t="shared" si="14"/>
        <v>73436.995379706976</v>
      </c>
      <c r="V57" s="48">
        <f t="shared" si="14"/>
        <v>73334.016559180469</v>
      </c>
      <c r="W57" s="48">
        <f t="shared" si="14"/>
        <v>73231.189154592517</v>
      </c>
      <c r="X57" s="48">
        <f t="shared" si="14"/>
        <v>73128.512943307171</v>
      </c>
      <c r="Y57" s="70">
        <f t="shared" si="14"/>
        <v>73025.987703015839</v>
      </c>
    </row>
    <row r="58" spans="1:25" ht="24" customHeight="1" x14ac:dyDescent="0.4">
      <c r="E58" s="122" t="s">
        <v>31</v>
      </c>
      <c r="F58" s="54">
        <f t="shared" ref="F58:N58" si="15">$C$25*F57</f>
        <v>4410</v>
      </c>
      <c r="G58" s="55">
        <f t="shared" si="15"/>
        <v>4403.8097123999996</v>
      </c>
      <c r="H58" s="55">
        <f t="shared" si="15"/>
        <v>4397.6285267512758</v>
      </c>
      <c r="I58" s="55">
        <f t="shared" si="15"/>
        <v>4391.4564296706822</v>
      </c>
      <c r="J58" s="55">
        <f t="shared" si="15"/>
        <v>4385.2934077947511</v>
      </c>
      <c r="K58" s="55">
        <f t="shared" si="15"/>
        <v>4379.1394477796666</v>
      </c>
      <c r="L58" s="55">
        <f t="shared" si="15"/>
        <v>4372.9945363012303</v>
      </c>
      <c r="M58" s="55">
        <f t="shared" si="15"/>
        <v>4366.8586600548342</v>
      </c>
      <c r="N58" s="55">
        <f t="shared" si="15"/>
        <v>4360.7318057554357</v>
      </c>
      <c r="O58" s="56">
        <f t="shared" ref="O58:Y58" si="16">$C$25*O57</f>
        <v>4354.6139601375244</v>
      </c>
      <c r="P58" s="56">
        <f t="shared" si="16"/>
        <v>4348.5051099550965</v>
      </c>
      <c r="Q58" s="56">
        <f t="shared" si="16"/>
        <v>4342.4052419816226</v>
      </c>
      <c r="R58" s="56">
        <f t="shared" si="16"/>
        <v>4336.3143430100226</v>
      </c>
      <c r="S58" s="56">
        <f t="shared" si="16"/>
        <v>4330.2323998526335</v>
      </c>
      <c r="T58" s="56">
        <f t="shared" si="16"/>
        <v>4324.1593993411852</v>
      </c>
      <c r="U58" s="56">
        <f t="shared" si="16"/>
        <v>4318.09532832677</v>
      </c>
      <c r="V58" s="56">
        <f t="shared" si="16"/>
        <v>4312.0401736798112</v>
      </c>
      <c r="W58" s="56">
        <f t="shared" si="16"/>
        <v>4305.9939222900402</v>
      </c>
      <c r="X58" s="56">
        <f t="shared" si="16"/>
        <v>4299.9565610664613</v>
      </c>
      <c r="Y58" s="71">
        <f t="shared" si="16"/>
        <v>4293.9280769373308</v>
      </c>
    </row>
    <row r="59" spans="1:25" ht="24" customHeight="1" x14ac:dyDescent="0.4">
      <c r="E59" s="122" t="s">
        <v>30</v>
      </c>
      <c r="F59" s="58">
        <f t="shared" ref="F59:N59" si="17">-$C$24*(F57+F58)</f>
        <v>-770.27700000000004</v>
      </c>
      <c r="G59" s="72">
        <f t="shared" si="17"/>
        <v>-769.19576731028008</v>
      </c>
      <c r="H59" s="72">
        <f t="shared" si="17"/>
        <v>-768.11612442185776</v>
      </c>
      <c r="I59" s="72">
        <f t="shared" si="17"/>
        <v>-767.03806899715289</v>
      </c>
      <c r="J59" s="59">
        <f t="shared" si="17"/>
        <v>-765.96159870202223</v>
      </c>
      <c r="K59" s="72">
        <f t="shared" si="17"/>
        <v>-764.88671120575475</v>
      </c>
      <c r="L59" s="72">
        <f t="shared" si="17"/>
        <v>-763.8134041810664</v>
      </c>
      <c r="M59" s="72">
        <f t="shared" si="17"/>
        <v>-762.74167530409466</v>
      </c>
      <c r="N59" s="59">
        <f t="shared" si="17"/>
        <v>-761.67152225439452</v>
      </c>
      <c r="O59" s="73">
        <f t="shared" ref="O59:Y59" si="18">-$C$24*(O57+O58)</f>
        <v>-760.6029427149324</v>
      </c>
      <c r="P59" s="74">
        <f t="shared" si="18"/>
        <v>-759.53593437208201</v>
      </c>
      <c r="Q59" s="73">
        <f t="shared" si="18"/>
        <v>-758.4704949156187</v>
      </c>
      <c r="R59" s="74">
        <f t="shared" si="18"/>
        <v>-757.40662203871454</v>
      </c>
      <c r="S59" s="73">
        <f t="shared" si="18"/>
        <v>-756.34431343793358</v>
      </c>
      <c r="T59" s="74">
        <f t="shared" si="18"/>
        <v>-755.28356681322691</v>
      </c>
      <c r="U59" s="73">
        <f t="shared" si="18"/>
        <v>-754.22437986792738</v>
      </c>
      <c r="V59" s="74">
        <f t="shared" si="18"/>
        <v>-753.16675030874467</v>
      </c>
      <c r="W59" s="73">
        <f t="shared" si="18"/>
        <v>-752.11067584576085</v>
      </c>
      <c r="X59" s="74">
        <f t="shared" si="18"/>
        <v>-751.05615419242417</v>
      </c>
      <c r="Y59" s="75">
        <f t="shared" si="18"/>
        <v>-750.00318306554573</v>
      </c>
    </row>
    <row r="60" spans="1:25" ht="24" customHeight="1" x14ac:dyDescent="0.4">
      <c r="E60" s="122" t="s">
        <v>21</v>
      </c>
      <c r="F60" s="58">
        <f>-$C$6*F57</f>
        <v>-3750</v>
      </c>
      <c r="G60" s="73">
        <f t="shared" ref="G60:Y60" si="19">-$C$6*G57</f>
        <v>-3744.7361500000002</v>
      </c>
      <c r="H60" s="73">
        <f t="shared" si="19"/>
        <v>-3739.4800397544868</v>
      </c>
      <c r="I60" s="73">
        <f t="shared" si="19"/>
        <v>-3734.2316578832333</v>
      </c>
      <c r="J60" s="60">
        <f t="shared" si="19"/>
        <v>-3728.9909930227477</v>
      </c>
      <c r="K60" s="73">
        <f t="shared" si="19"/>
        <v>-3723.7580338262474</v>
      </c>
      <c r="L60" s="73">
        <f t="shared" si="19"/>
        <v>-3718.532768963631</v>
      </c>
      <c r="M60" s="73">
        <f t="shared" si="19"/>
        <v>-3713.3151871214577</v>
      </c>
      <c r="N60" s="60">
        <f t="shared" si="19"/>
        <v>-3708.1052770029219</v>
      </c>
      <c r="O60" s="73">
        <f t="shared" si="19"/>
        <v>-3702.9030273278277</v>
      </c>
      <c r="P60" s="60">
        <f t="shared" si="19"/>
        <v>-3697.7084268325652</v>
      </c>
      <c r="Q60" s="73">
        <f t="shared" si="19"/>
        <v>-3692.5214642700871</v>
      </c>
      <c r="R60" s="60">
        <f t="shared" si="19"/>
        <v>-3687.3421284098836</v>
      </c>
      <c r="S60" s="73">
        <f t="shared" si="19"/>
        <v>-3682.1704080379541</v>
      </c>
      <c r="T60" s="60">
        <f t="shared" si="19"/>
        <v>-3677.0062919567908</v>
      </c>
      <c r="U60" s="73">
        <f t="shared" si="19"/>
        <v>-3671.8497689853489</v>
      </c>
      <c r="V60" s="60">
        <f t="shared" si="19"/>
        <v>-3666.7008279590236</v>
      </c>
      <c r="W60" s="73">
        <f t="shared" si="19"/>
        <v>-3661.559457729626</v>
      </c>
      <c r="X60" s="60">
        <f t="shared" si="19"/>
        <v>-3656.4256471653589</v>
      </c>
      <c r="Y60" s="75">
        <f t="shared" si="19"/>
        <v>-3651.2993851507922</v>
      </c>
    </row>
    <row r="61" spans="1:25" ht="24" customHeight="1" x14ac:dyDescent="0.4">
      <c r="E61" s="123" t="s">
        <v>17</v>
      </c>
      <c r="F61" s="66">
        <f>SUM(F57:F60)</f>
        <v>74889.722999999998</v>
      </c>
      <c r="G61" s="67">
        <f t="shared" ref="G61:N61" si="20">SUM(G57:G60)</f>
        <v>74784.600795089733</v>
      </c>
      <c r="H61" s="67">
        <f t="shared" si="20"/>
        <v>74679.633157664663</v>
      </c>
      <c r="I61" s="67">
        <f t="shared" si="20"/>
        <v>74574.819860454954</v>
      </c>
      <c r="J61" s="67">
        <f t="shared" si="20"/>
        <v>74470.160676524945</v>
      </c>
      <c r="K61" s="67">
        <f t="shared" si="20"/>
        <v>74365.655379272619</v>
      </c>
      <c r="L61" s="67">
        <f t="shared" si="20"/>
        <v>74261.303742429154</v>
      </c>
      <c r="M61" s="67">
        <f t="shared" si="20"/>
        <v>74157.10554005843</v>
      </c>
      <c r="N61" s="67">
        <f t="shared" si="20"/>
        <v>74053.060546556546</v>
      </c>
      <c r="O61" s="68">
        <f t="shared" ref="O61:Y61" si="21">SUM(O57:O60)</f>
        <v>73949.168536651297</v>
      </c>
      <c r="P61" s="68">
        <f t="shared" si="21"/>
        <v>73845.42928540174</v>
      </c>
      <c r="Q61" s="68">
        <f t="shared" si="21"/>
        <v>73741.842568197666</v>
      </c>
      <c r="R61" s="68">
        <f t="shared" si="21"/>
        <v>73638.408160759078</v>
      </c>
      <c r="S61" s="68">
        <f t="shared" si="21"/>
        <v>73535.125839135813</v>
      </c>
      <c r="T61" s="68">
        <f t="shared" si="21"/>
        <v>73431.995379706976</v>
      </c>
      <c r="U61" s="68">
        <f t="shared" si="21"/>
        <v>73329.016559180469</v>
      </c>
      <c r="V61" s="68">
        <f t="shared" si="21"/>
        <v>73226.189154592517</v>
      </c>
      <c r="W61" s="68">
        <f t="shared" si="21"/>
        <v>73123.512943307171</v>
      </c>
      <c r="X61" s="68">
        <f t="shared" si="21"/>
        <v>73020.987703015839</v>
      </c>
      <c r="Y61" s="76">
        <f t="shared" si="21"/>
        <v>72918.613211736825</v>
      </c>
    </row>
    <row r="62" spans="1:25" x14ac:dyDescent="0.4">
      <c r="A62" s="22"/>
    </row>
  </sheetData>
  <sheetProtection algorithmName="SHA-512" hashValue="P3uvpelbIkoLHyjeNguow8KcLc9PQDmxbrTPN5gH9qnlPKGxwS+xx6VwswQblMvepGnGr8/U9vegK+JGvjYXmQ==" saltValue="zd8C6Zn5LfLNxmQMOF003Q==" spinCount="100000" sheet="1" objects="1" scenarios="1"/>
  <mergeCells count="10">
    <mergeCell ref="J21:J22"/>
    <mergeCell ref="I21:I22"/>
    <mergeCell ref="H21:H22"/>
    <mergeCell ref="G21:G22"/>
    <mergeCell ref="F21:F22"/>
    <mergeCell ref="J17:J18"/>
    <mergeCell ref="I17:I18"/>
    <mergeCell ref="H17:H18"/>
    <mergeCell ref="G17:G18"/>
    <mergeCell ref="F17:F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739F1-9B11-4F47-9450-1245D2306740}">
  <dimension ref="B4:G15"/>
  <sheetViews>
    <sheetView zoomScale="86" workbookViewId="0">
      <selection activeCell="E18" sqref="E18"/>
    </sheetView>
  </sheetViews>
  <sheetFormatPr baseColWidth="10" defaultColWidth="10.8125" defaultRowHeight="14.25" x14ac:dyDescent="0.45"/>
  <cols>
    <col min="1" max="2" width="10.8125" style="1"/>
    <col min="3" max="3" width="25.8125" style="1" bestFit="1" customWidth="1"/>
    <col min="4" max="4" width="10.3125" style="1" bestFit="1" customWidth="1"/>
    <col min="5" max="7" width="25.3125" style="1" customWidth="1"/>
    <col min="8" max="8" width="15.6875" style="1" customWidth="1"/>
    <col min="9" max="9" width="15" style="1" bestFit="1" customWidth="1"/>
    <col min="10" max="16384" width="10.8125" style="1"/>
  </cols>
  <sheetData>
    <row r="4" spans="2:7" x14ac:dyDescent="0.45">
      <c r="F4" s="2"/>
    </row>
    <row r="6" spans="2:7" ht="57" x14ac:dyDescent="0.45">
      <c r="B6" s="3"/>
      <c r="C6" s="4"/>
      <c r="D6" s="4"/>
      <c r="E6" s="4" t="s">
        <v>0</v>
      </c>
      <c r="F6" s="4" t="s">
        <v>1</v>
      </c>
      <c r="G6" s="5" t="s">
        <v>2</v>
      </c>
    </row>
    <row r="7" spans="2:7" ht="32" customHeight="1" x14ac:dyDescent="0.55000000000000004">
      <c r="B7" s="164" t="s">
        <v>3</v>
      </c>
      <c r="C7" s="6" t="s">
        <v>4</v>
      </c>
      <c r="D7" s="7">
        <v>250000</v>
      </c>
      <c r="E7" s="8">
        <v>0.02</v>
      </c>
      <c r="F7" s="8">
        <v>1.7500000000000002E-2</v>
      </c>
      <c r="G7" s="9">
        <v>0.02</v>
      </c>
    </row>
    <row r="8" spans="2:7" ht="18" x14ac:dyDescent="0.55000000000000004">
      <c r="B8" s="165"/>
      <c r="C8" s="10" t="s">
        <v>5</v>
      </c>
      <c r="D8" s="11">
        <v>250000</v>
      </c>
      <c r="E8" s="12">
        <v>1.7500000000000002E-2</v>
      </c>
      <c r="F8" s="12">
        <v>1.4999999999999999E-2</v>
      </c>
      <c r="G8" s="13">
        <v>1.7500000000000002E-2</v>
      </c>
    </row>
    <row r="9" spans="2:7" ht="18" x14ac:dyDescent="0.55000000000000004">
      <c r="B9" s="165"/>
      <c r="C9" s="10" t="s">
        <v>6</v>
      </c>
      <c r="D9" s="11">
        <v>500000</v>
      </c>
      <c r="E9" s="12">
        <v>1.4999999999999999E-2</v>
      </c>
      <c r="F9" s="12">
        <v>1.2500000000000001E-2</v>
      </c>
      <c r="G9" s="13">
        <v>1.4999999999999999E-2</v>
      </c>
    </row>
    <row r="10" spans="2:7" ht="18" x14ac:dyDescent="0.55000000000000004">
      <c r="B10" s="165"/>
      <c r="C10" s="10" t="s">
        <v>7</v>
      </c>
      <c r="D10" s="11">
        <v>1000000</v>
      </c>
      <c r="E10" s="12">
        <v>1.2500000000000001E-2</v>
      </c>
      <c r="F10" s="12">
        <v>0.01</v>
      </c>
      <c r="G10" s="13">
        <v>1.2500000000000001E-2</v>
      </c>
    </row>
    <row r="11" spans="2:7" ht="18" x14ac:dyDescent="0.55000000000000004">
      <c r="B11" s="165"/>
      <c r="C11" s="10" t="s">
        <v>8</v>
      </c>
      <c r="D11" s="11">
        <v>2000000</v>
      </c>
      <c r="E11" s="12">
        <v>0.01</v>
      </c>
      <c r="F11" s="12">
        <v>7.4999999999999997E-3</v>
      </c>
      <c r="G11" s="13">
        <v>0.01</v>
      </c>
    </row>
    <row r="12" spans="2:7" ht="18" x14ac:dyDescent="0.55000000000000004">
      <c r="B12" s="166"/>
      <c r="C12" s="14" t="s">
        <v>9</v>
      </c>
      <c r="D12" s="15">
        <v>5000000</v>
      </c>
      <c r="E12" s="167" t="s">
        <v>10</v>
      </c>
      <c r="F12" s="167"/>
      <c r="G12" s="168"/>
    </row>
    <row r="13" spans="2:7" ht="18" x14ac:dyDescent="0.55000000000000004">
      <c r="C13" s="11"/>
      <c r="D13" s="11"/>
      <c r="E13" s="11"/>
      <c r="F13" s="11"/>
      <c r="G13" s="11"/>
    </row>
    <row r="14" spans="2:7" ht="18" x14ac:dyDescent="0.55000000000000004">
      <c r="C14" s="11"/>
    </row>
    <row r="15" spans="2:7" x14ac:dyDescent="0.45">
      <c r="C15" s="2"/>
      <c r="D15" s="2"/>
      <c r="E15" s="2"/>
      <c r="F15" s="2"/>
      <c r="G15" s="2"/>
    </row>
  </sheetData>
  <sheetProtection algorithmName="SHA-512" hashValue="Jsq81UMx+0f9nS0CVzR/xwW1q+f5/JS4XRsVN7OLjea77oueSwPXDlCbM6+RZTHdoIrj2TGMKa3+hd3N+XYIcQ==" saltValue="lZcATSalFUEXIcotV8/RnQ==" spinCount="100000" sheet="1" objects="1" scenarios="1"/>
  <mergeCells count="2">
    <mergeCell ref="B7:B12"/>
    <mergeCell ref="E12:G1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b8d3c27-c7ee-41c5-b69a-a573895edcc6" xsi:nil="true"/>
    <lcf76f155ced4ddcb4097134ff3c332f xmlns="f419d806-0ce1-4cf7-bed4-10be6bd8772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1A5EE3460C78145A4EC21B9F030C7BF" ma:contentTypeVersion="15" ma:contentTypeDescription="Crée un document." ma:contentTypeScope="" ma:versionID="ebc4905a80b0cc2b1875af1bac5ae846">
  <xsd:schema xmlns:xsd="http://www.w3.org/2001/XMLSchema" xmlns:xs="http://www.w3.org/2001/XMLSchema" xmlns:p="http://schemas.microsoft.com/office/2006/metadata/properties" xmlns:ns2="f419d806-0ce1-4cf7-bed4-10be6bd8772b" xmlns:ns3="bb8d3c27-c7ee-41c5-b69a-a573895edcc6" targetNamespace="http://schemas.microsoft.com/office/2006/metadata/properties" ma:root="true" ma:fieldsID="750c26352e0110927e6a28cabb5f0e37" ns2:_="" ns3:_="">
    <xsd:import namespace="f419d806-0ce1-4cf7-bed4-10be6bd8772b"/>
    <xsd:import namespace="bb8d3c27-c7ee-41c5-b69a-a573895edcc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9d806-0ce1-4cf7-bed4-10be6bd877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c0e621cd-a799-4d7b-a2a1-865046fb7b4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b8d3c27-c7ee-41c5-b69a-a573895edcc6"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abcd3b5-f065-49de-936f-d5f600104dff}" ma:internalName="TaxCatchAll" ma:showField="CatchAllData" ma:web="bb8d3c27-c7ee-41c5-b69a-a573895edcc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53F5AA-6183-4466-99CF-F3A624D81F33}">
  <ds:schemaRefs>
    <ds:schemaRef ds:uri="http://schemas.microsoft.com/office/2006/metadata/properties"/>
    <ds:schemaRef ds:uri="http://schemas.microsoft.com/office/infopath/2007/PartnerControls"/>
    <ds:schemaRef ds:uri="bb8d3c27-c7ee-41c5-b69a-a573895edcc6"/>
    <ds:schemaRef ds:uri="f419d806-0ce1-4cf7-bed4-10be6bd8772b"/>
  </ds:schemaRefs>
</ds:datastoreItem>
</file>

<file path=customXml/itemProps2.xml><?xml version="1.0" encoding="utf-8"?>
<ds:datastoreItem xmlns:ds="http://schemas.openxmlformats.org/officeDocument/2006/customXml" ds:itemID="{5351B727-C58B-4F85-A7A8-58B574D38543}">
  <ds:schemaRefs>
    <ds:schemaRef ds:uri="http://schemas.microsoft.com/sharepoint/v3/contenttype/forms"/>
  </ds:schemaRefs>
</ds:datastoreItem>
</file>

<file path=customXml/itemProps3.xml><?xml version="1.0" encoding="utf-8"?>
<ds:datastoreItem xmlns:ds="http://schemas.openxmlformats.org/officeDocument/2006/customXml" ds:itemID="{5DBFCD31-A81B-43F7-BAAC-41F9710870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19d806-0ce1-4cf7-bed4-10be6bd8772b"/>
    <ds:schemaRef ds:uri="bb8d3c27-c7ee-41c5-b69a-a573895edc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Explications</vt:lpstr>
      <vt:lpstr>Simulateur</vt:lpstr>
      <vt:lpstr>Politique frais d'admin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Laurence-Emanuelle Brodeur</dc:creator>
  <cp:lastModifiedBy>Odrey Robillard</cp:lastModifiedBy>
  <dcterms:created xsi:type="dcterms:W3CDTF">2026-01-05T21:32:27Z</dcterms:created>
  <dcterms:modified xsi:type="dcterms:W3CDTF">2026-01-21T14:29:01Z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0x01010041A5EE3460C78145A4EC21B9F030C7BF</vt:lpwstr>
  </property>
  <property fmtid="{D5CDD505-2E9C-101B-9397-08002B2CF9AE}" pid="3" name="MediaServiceImageTags">
    <vt:lpwstr/>
  </property>
</Properties>
</file>